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C:\Users\kima45.gojome\Desktop\"/>
    </mc:Choice>
  </mc:AlternateContent>
  <xr:revisionPtr revIDLastSave="0" documentId="13_ncr:1_{96A84CFC-B605-4514-93F8-204C9A2E1962}" xr6:coauthVersionLast="47" xr6:coauthVersionMax="47" xr10:uidLastSave="{00000000-0000-0000-0000-000000000000}"/>
  <bookViews>
    <workbookView xWindow="-120" yWindow="-120" windowWidth="20730" windowHeight="11160" tabRatio="914" xr2:uid="{00000000-000D-0000-FFFF-FFFF00000000}"/>
  </bookViews>
  <sheets>
    <sheet name="目次" sheetId="23" r:id="rId1"/>
    <sheet name="医療機関" sheetId="1" r:id="rId2"/>
    <sheet name="歯科診療所" sheetId="3" r:id="rId3"/>
    <sheet name="薬局" sheetId="4" r:id="rId4"/>
    <sheet name="特養" sheetId="5" r:id="rId5"/>
    <sheet name="老健" sheetId="12" r:id="rId6"/>
    <sheet name="地域密着" sheetId="16" r:id="rId7"/>
    <sheet name="GH" sheetId="13" r:id="rId8"/>
    <sheet name="養護・ケアハウス" sheetId="15" r:id="rId9"/>
    <sheet name="SS" sheetId="14" r:id="rId10"/>
    <sheet name="小多機" sheetId="7" r:id="rId11"/>
    <sheet name="認知症対応型通所介護" sheetId="19" r:id="rId12"/>
    <sheet name="地域密着型通所介護" sheetId="20" r:id="rId13"/>
    <sheet name="DS" sheetId="17" r:id="rId14"/>
    <sheet name="通所リハ" sheetId="18" r:id="rId15"/>
    <sheet name="訪問看護" sheetId="10" r:id="rId16"/>
    <sheet name="定期巡回" sheetId="21" r:id="rId17"/>
    <sheet name="訪問介護" sheetId="6" r:id="rId18"/>
    <sheet name="訪問リハビリ" sheetId="22" r:id="rId19"/>
    <sheet name="福祉用具" sheetId="8" r:id="rId20"/>
    <sheet name="居宅" sheetId="9" r:id="rId21"/>
    <sheet name="包括" sheetId="24" r:id="rId22"/>
    <sheet name="data" sheetId="2" r:id="rId23"/>
  </sheets>
  <definedNames>
    <definedName name="_xlnm._FilterDatabase" localSheetId="22" hidden="1">data!$A$1:$CA$196</definedName>
    <definedName name="_xlnm.Print_Area" localSheetId="13">DS!$A$1:$Y$147</definedName>
    <definedName name="_xlnm.Print_Area" localSheetId="7">GH!$A$1:$AB$97</definedName>
    <definedName name="_xlnm.Print_Area" localSheetId="20">居宅!$A$1:$K$170</definedName>
    <definedName name="_xlnm.Print_Area" localSheetId="10">小多機!$A$1:$Y$37</definedName>
    <definedName name="_xlnm.Print_Area" localSheetId="6">地域密着!$A$1:$AB$37</definedName>
    <definedName name="_xlnm.Print_Area" localSheetId="12">地域密着型通所介護!$A$1:$Y$37</definedName>
    <definedName name="_xlnm.Print_Area" localSheetId="16">定期巡回!$A$1:$AA$17</definedName>
    <definedName name="_xlnm.Print_Area" localSheetId="4">特養!$A$1:$AB$77</definedName>
    <definedName name="_xlnm.Print_Area" localSheetId="11">認知症対応型通所介護!$A$1:$Y$47</definedName>
    <definedName name="_xlnm.Print_Area" localSheetId="19">福祉用具!$A$1:$K$16</definedName>
    <definedName name="_xlnm.Print_Area" localSheetId="21">包括!$A$1:$J$37</definedName>
    <definedName name="_xlnm.Print_Area" localSheetId="17">訪問介護!$A$1:$X$97</definedName>
    <definedName name="_xlnm.Print_Area" localSheetId="15">訪問看護!$A$1:$AA$57</definedName>
    <definedName name="_xlnm.Print_Area" localSheetId="8">養護・ケアハウス!$A$1:$AB$57</definedName>
    <definedName name="_xlnm.Print_Area" localSheetId="5">老健!$A$1:$AB$57</definedName>
    <definedName name="_xlnm.Print_Titles" localSheetId="13">DS!$1:$7</definedName>
    <definedName name="_xlnm.Print_Titles" localSheetId="7">GH!$1:$7</definedName>
    <definedName name="_xlnm.Print_Titles" localSheetId="9">SS!$1:$7</definedName>
    <definedName name="_xlnm.Print_Titles" localSheetId="1">医療機関!$1:$4</definedName>
    <definedName name="_xlnm.Print_Titles" localSheetId="20">居宅!$1:$2</definedName>
    <definedName name="_xlnm.Print_Titles" localSheetId="2">歯科診療所!$1:$4</definedName>
    <definedName name="_xlnm.Print_Titles" localSheetId="10">小多機!$1:$7</definedName>
    <definedName name="_xlnm.Print_Titles" localSheetId="6">地域密着!$1:$7</definedName>
    <definedName name="_xlnm.Print_Titles" localSheetId="12">地域密着型通所介護!$1:$7</definedName>
    <definedName name="_xlnm.Print_Titles" localSheetId="14">通所リハ!$1:$7</definedName>
    <definedName name="_xlnm.Print_Titles" localSheetId="16">定期巡回!$1:$7</definedName>
    <definedName name="_xlnm.Print_Titles" localSheetId="4">特養!$1:$7</definedName>
    <definedName name="_xlnm.Print_Titles" localSheetId="11">認知症対応型通所介護!$1:$7</definedName>
    <definedName name="_xlnm.Print_Titles" localSheetId="19">福祉用具!$1:$2</definedName>
    <definedName name="_xlnm.Print_Titles" localSheetId="21">包括!$1:$2</definedName>
    <definedName name="_xlnm.Print_Titles" localSheetId="18">訪問リハビリ!$1:$7</definedName>
    <definedName name="_xlnm.Print_Titles" localSheetId="17">訪問介護!$1:$7</definedName>
    <definedName name="_xlnm.Print_Titles" localSheetId="15">訪問看護!$1:$7</definedName>
    <definedName name="_xlnm.Print_Titles" localSheetId="0">目次!$1:$2</definedName>
    <definedName name="_xlnm.Print_Titles" localSheetId="3">薬局!$1:$4</definedName>
    <definedName name="_xlnm.Print_Titles" localSheetId="8">養護・ケアハウス!$1:$7</definedName>
    <definedName name="_xlnm.Print_Titles" localSheetId="5">老健!$1:$7</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36" i="24" l="1"/>
  <c r="E29" i="24"/>
  <c r="E22" i="24"/>
  <c r="E15" i="24"/>
  <c r="E8" i="24"/>
  <c r="E170" i="9"/>
  <c r="E163" i="9"/>
  <c r="E156" i="9"/>
  <c r="E121" i="9"/>
  <c r="E114" i="9"/>
  <c r="E107" i="9"/>
  <c r="E100" i="9"/>
  <c r="E93" i="9"/>
  <c r="E86" i="9"/>
  <c r="E79" i="9"/>
  <c r="E72" i="9"/>
  <c r="E65" i="9"/>
  <c r="E58" i="9"/>
  <c r="E51" i="9"/>
  <c r="E44" i="9"/>
  <c r="E37" i="9"/>
  <c r="E16" i="9"/>
  <c r="Q5" i="3"/>
  <c r="Q13" i="3"/>
  <c r="Q69" i="3"/>
  <c r="Q109" i="3"/>
  <c r="Q93" i="3"/>
  <c r="R173" i="1"/>
  <c r="R165" i="1"/>
  <c r="R133" i="1"/>
  <c r="R109" i="1"/>
  <c r="R85" i="1"/>
  <c r="R77" i="1"/>
  <c r="R61" i="1"/>
  <c r="R45" i="1"/>
  <c r="R37" i="1"/>
  <c r="R13" i="1"/>
  <c r="R13" i="2"/>
  <c r="D8" i="19"/>
  <c r="D37" i="24"/>
  <c r="D36" i="24"/>
  <c r="E34" i="24"/>
  <c r="D34" i="24"/>
  <c r="D33" i="24"/>
  <c r="H32" i="24"/>
  <c r="E32" i="24"/>
  <c r="J31" i="24"/>
  <c r="D31" i="24"/>
  <c r="D30" i="24"/>
  <c r="D29" i="24"/>
  <c r="E27" i="24"/>
  <c r="D27" i="24"/>
  <c r="D26" i="24"/>
  <c r="H25" i="24"/>
  <c r="E25" i="24"/>
  <c r="J24" i="24"/>
  <c r="D24" i="24"/>
  <c r="D23" i="24"/>
  <c r="D22" i="24"/>
  <c r="E20" i="24"/>
  <c r="D20" i="24"/>
  <c r="D19" i="24"/>
  <c r="H18" i="24"/>
  <c r="E18" i="24"/>
  <c r="J17" i="24"/>
  <c r="D17" i="24"/>
  <c r="D16" i="24"/>
  <c r="D15" i="24"/>
  <c r="E13" i="24"/>
  <c r="D13" i="24"/>
  <c r="D12" i="24"/>
  <c r="H11" i="24"/>
  <c r="E11" i="24"/>
  <c r="J10" i="24"/>
  <c r="D10" i="24"/>
  <c r="D9" i="24"/>
  <c r="D8" i="24"/>
  <c r="E6" i="24"/>
  <c r="D6" i="24"/>
  <c r="D5" i="24"/>
  <c r="H4" i="24"/>
  <c r="E4" i="24"/>
  <c r="J3" i="24"/>
  <c r="D3" i="24"/>
  <c r="D170" i="9"/>
  <c r="D169" i="9"/>
  <c r="E167" i="9"/>
  <c r="D167" i="9"/>
  <c r="D166" i="9"/>
  <c r="H165" i="9"/>
  <c r="E165" i="9"/>
  <c r="K164" i="9"/>
  <c r="J164" i="9"/>
  <c r="D164" i="9"/>
  <c r="D163" i="9"/>
  <c r="D162" i="9"/>
  <c r="E160" i="9"/>
  <c r="D160" i="9"/>
  <c r="D159" i="9"/>
  <c r="H158" i="9"/>
  <c r="E158" i="9"/>
  <c r="K157" i="9"/>
  <c r="J157" i="9"/>
  <c r="D157" i="9"/>
  <c r="D156" i="9"/>
  <c r="D155" i="9"/>
  <c r="E153" i="9"/>
  <c r="D153" i="9"/>
  <c r="D152" i="9"/>
  <c r="H151" i="9"/>
  <c r="E151" i="9"/>
  <c r="K150" i="9"/>
  <c r="J150" i="9"/>
  <c r="D150" i="9"/>
  <c r="E149" i="9"/>
  <c r="D149" i="9"/>
  <c r="D148" i="9"/>
  <c r="E146" i="9"/>
  <c r="D146" i="9"/>
  <c r="D145" i="9"/>
  <c r="H144" i="9"/>
  <c r="E144" i="9"/>
  <c r="K143" i="9"/>
  <c r="J143" i="9"/>
  <c r="D143" i="9"/>
  <c r="E142" i="9"/>
  <c r="D142" i="9"/>
  <c r="D141" i="9"/>
  <c r="E139" i="9"/>
  <c r="D139" i="9"/>
  <c r="D138" i="9"/>
  <c r="H137" i="9"/>
  <c r="E137" i="9"/>
  <c r="K136" i="9"/>
  <c r="J136" i="9"/>
  <c r="D136" i="9"/>
  <c r="E135" i="9"/>
  <c r="D135" i="9"/>
  <c r="D134" i="9"/>
  <c r="E132" i="9"/>
  <c r="D132" i="9"/>
  <c r="D131" i="9"/>
  <c r="H130" i="9"/>
  <c r="E130" i="9"/>
  <c r="K129" i="9"/>
  <c r="J129" i="9"/>
  <c r="D129" i="9"/>
  <c r="E128" i="9"/>
  <c r="D128" i="9"/>
  <c r="D127" i="9"/>
  <c r="E125" i="9"/>
  <c r="D125" i="9"/>
  <c r="D124" i="9"/>
  <c r="H123" i="9"/>
  <c r="E123" i="9"/>
  <c r="K122" i="9"/>
  <c r="J122" i="9"/>
  <c r="D122" i="9"/>
  <c r="D121" i="9"/>
  <c r="D120" i="9"/>
  <c r="E118" i="9"/>
  <c r="D118" i="9"/>
  <c r="D117" i="9"/>
  <c r="H116" i="9"/>
  <c r="E116" i="9"/>
  <c r="K115" i="9"/>
  <c r="J115" i="9"/>
  <c r="D115" i="9"/>
  <c r="D114" i="9"/>
  <c r="D113" i="9"/>
  <c r="E111" i="9"/>
  <c r="D111" i="9"/>
  <c r="D110" i="9"/>
  <c r="H109" i="9"/>
  <c r="E109" i="9"/>
  <c r="K108" i="9"/>
  <c r="J108" i="9"/>
  <c r="D108" i="9"/>
  <c r="D107" i="9"/>
  <c r="D106" i="9"/>
  <c r="E104" i="9"/>
  <c r="D104" i="9"/>
  <c r="D103" i="9"/>
  <c r="H102" i="9"/>
  <c r="E102" i="9"/>
  <c r="K101" i="9"/>
  <c r="J101" i="9"/>
  <c r="D101" i="9"/>
  <c r="D100" i="9"/>
  <c r="D99" i="9"/>
  <c r="E97" i="9"/>
  <c r="D97" i="9"/>
  <c r="D96" i="9"/>
  <c r="H95" i="9"/>
  <c r="E95" i="9"/>
  <c r="K94" i="9"/>
  <c r="J94" i="9"/>
  <c r="D94" i="9"/>
  <c r="D93" i="9"/>
  <c r="D92" i="9"/>
  <c r="E90" i="9"/>
  <c r="D90" i="9"/>
  <c r="D89" i="9"/>
  <c r="H88" i="9"/>
  <c r="E88" i="9"/>
  <c r="K87" i="9"/>
  <c r="J87" i="9"/>
  <c r="D87" i="9"/>
  <c r="D86" i="9"/>
  <c r="D85" i="9"/>
  <c r="E83" i="9"/>
  <c r="D83" i="9"/>
  <c r="D82" i="9"/>
  <c r="H81" i="9"/>
  <c r="E81" i="9"/>
  <c r="K80" i="9"/>
  <c r="J80" i="9"/>
  <c r="D80" i="9"/>
  <c r="D79" i="9"/>
  <c r="D78" i="9"/>
  <c r="E76" i="9"/>
  <c r="D76" i="9"/>
  <c r="D75" i="9"/>
  <c r="H74" i="9"/>
  <c r="E74" i="9"/>
  <c r="K73" i="9"/>
  <c r="J73" i="9"/>
  <c r="D73" i="9"/>
  <c r="D72" i="9"/>
  <c r="D71" i="9"/>
  <c r="E69" i="9"/>
  <c r="D69" i="9"/>
  <c r="D68" i="9"/>
  <c r="H67" i="9"/>
  <c r="E67" i="9"/>
  <c r="K66" i="9"/>
  <c r="J66" i="9"/>
  <c r="D66" i="9"/>
  <c r="D65" i="9"/>
  <c r="D64" i="9"/>
  <c r="E62" i="9"/>
  <c r="D62" i="9"/>
  <c r="D61" i="9"/>
  <c r="H60" i="9"/>
  <c r="E60" i="9"/>
  <c r="K59" i="9"/>
  <c r="J59" i="9"/>
  <c r="D59" i="9"/>
  <c r="D58" i="9"/>
  <c r="D57" i="9"/>
  <c r="E55" i="9"/>
  <c r="D55" i="9"/>
  <c r="D54" i="9"/>
  <c r="H53" i="9"/>
  <c r="E53" i="9"/>
  <c r="K52" i="9"/>
  <c r="J52" i="9"/>
  <c r="D52" i="9"/>
  <c r="D51" i="9"/>
  <c r="D50" i="9"/>
  <c r="E48" i="9"/>
  <c r="D48" i="9"/>
  <c r="D47" i="9"/>
  <c r="H46" i="9"/>
  <c r="E46" i="9"/>
  <c r="K45" i="9"/>
  <c r="J45" i="9"/>
  <c r="D45" i="9"/>
  <c r="D44" i="9"/>
  <c r="D43" i="9"/>
  <c r="E41" i="9"/>
  <c r="D41" i="9"/>
  <c r="D40" i="9"/>
  <c r="H39" i="9"/>
  <c r="E39" i="9"/>
  <c r="K38" i="9"/>
  <c r="J38" i="9"/>
  <c r="D38" i="9"/>
  <c r="D37" i="9"/>
  <c r="D36" i="9"/>
  <c r="E34" i="9"/>
  <c r="D34" i="9"/>
  <c r="D33" i="9"/>
  <c r="H32" i="9"/>
  <c r="E32" i="9"/>
  <c r="K31" i="9"/>
  <c r="J31" i="9"/>
  <c r="D31" i="9"/>
  <c r="E30" i="9"/>
  <c r="D30" i="9"/>
  <c r="D29" i="9"/>
  <c r="E27" i="9"/>
  <c r="D27" i="9"/>
  <c r="D26" i="9"/>
  <c r="H25" i="9"/>
  <c r="E25" i="9"/>
  <c r="K24" i="9"/>
  <c r="J24" i="9"/>
  <c r="D24" i="9"/>
  <c r="E23" i="9"/>
  <c r="D23" i="9"/>
  <c r="D22" i="9"/>
  <c r="E20" i="9"/>
  <c r="D20" i="9"/>
  <c r="D19" i="9"/>
  <c r="H18" i="9"/>
  <c r="E18" i="9"/>
  <c r="K17" i="9"/>
  <c r="J17" i="9"/>
  <c r="D17" i="9"/>
  <c r="D16" i="9"/>
  <c r="D15" i="9"/>
  <c r="E13" i="9"/>
  <c r="D13" i="9"/>
  <c r="D12" i="9"/>
  <c r="H11" i="9"/>
  <c r="E11" i="9"/>
  <c r="K10" i="9"/>
  <c r="J10" i="9"/>
  <c r="D10" i="9"/>
  <c r="E9" i="9"/>
  <c r="D9" i="9"/>
  <c r="D8" i="9"/>
  <c r="E6" i="9"/>
  <c r="D6" i="9"/>
  <c r="D5" i="9"/>
  <c r="H4" i="9"/>
  <c r="E4" i="9"/>
  <c r="K3" i="9"/>
  <c r="J3" i="9"/>
  <c r="D3" i="9"/>
  <c r="E16" i="8"/>
  <c r="D16" i="8"/>
  <c r="D15" i="8"/>
  <c r="E13" i="8"/>
  <c r="D13" i="8"/>
  <c r="D12" i="8"/>
  <c r="H11" i="8"/>
  <c r="E11" i="8"/>
  <c r="K10" i="8"/>
  <c r="J10" i="8"/>
  <c r="D10" i="8"/>
  <c r="E9" i="8"/>
  <c r="D9" i="8"/>
  <c r="D8" i="8"/>
  <c r="E6" i="8"/>
  <c r="D6" i="8"/>
  <c r="D5" i="8"/>
  <c r="H4" i="8"/>
  <c r="E4" i="8"/>
  <c r="K3" i="8"/>
  <c r="J3" i="8"/>
  <c r="D3" i="8"/>
  <c r="D57" i="22"/>
  <c r="F56" i="22"/>
  <c r="D56" i="22"/>
  <c r="D54" i="22"/>
  <c r="D53" i="22"/>
  <c r="D50" i="22"/>
  <c r="D49" i="22"/>
  <c r="X48" i="22"/>
  <c r="W48" i="22"/>
  <c r="V48" i="22"/>
  <c r="U48" i="22"/>
  <c r="T48" i="22"/>
  <c r="S48" i="22"/>
  <c r="R48" i="22"/>
  <c r="Q48" i="22"/>
  <c r="P48" i="22"/>
  <c r="O48" i="22"/>
  <c r="N48" i="22"/>
  <c r="M48" i="22"/>
  <c r="L48" i="22"/>
  <c r="K48" i="22"/>
  <c r="J48" i="22"/>
  <c r="I48" i="22"/>
  <c r="H48" i="22"/>
  <c r="G48" i="22"/>
  <c r="D48" i="22"/>
  <c r="D47" i="22"/>
  <c r="F46" i="22"/>
  <c r="D46" i="22"/>
  <c r="D44" i="22"/>
  <c r="D43" i="22"/>
  <c r="D40" i="22"/>
  <c r="D39" i="22"/>
  <c r="X38" i="22"/>
  <c r="W38" i="22"/>
  <c r="V38" i="22"/>
  <c r="U38" i="22"/>
  <c r="T38" i="22"/>
  <c r="S38" i="22"/>
  <c r="R38" i="22"/>
  <c r="Q38" i="22"/>
  <c r="P38" i="22"/>
  <c r="O38" i="22"/>
  <c r="N38" i="22"/>
  <c r="M38" i="22"/>
  <c r="L38" i="22"/>
  <c r="K38" i="22"/>
  <c r="J38" i="22"/>
  <c r="I38" i="22"/>
  <c r="H38" i="22"/>
  <c r="G38" i="22"/>
  <c r="D38" i="22"/>
  <c r="D37" i="22"/>
  <c r="F36" i="22"/>
  <c r="D36" i="22"/>
  <c r="D34" i="22"/>
  <c r="D33" i="22"/>
  <c r="D30" i="22"/>
  <c r="D29" i="22"/>
  <c r="X28" i="22"/>
  <c r="W28" i="22"/>
  <c r="V28" i="22"/>
  <c r="U28" i="22"/>
  <c r="T28" i="22"/>
  <c r="S28" i="22"/>
  <c r="R28" i="22"/>
  <c r="Q28" i="22"/>
  <c r="P28" i="22"/>
  <c r="O28" i="22"/>
  <c r="N28" i="22"/>
  <c r="M28" i="22"/>
  <c r="L28" i="22"/>
  <c r="K28" i="22"/>
  <c r="J28" i="22"/>
  <c r="I28" i="22"/>
  <c r="H28" i="22"/>
  <c r="G28" i="22"/>
  <c r="D28" i="22"/>
  <c r="D27" i="22"/>
  <c r="F26" i="22"/>
  <c r="D26" i="22"/>
  <c r="D24" i="22"/>
  <c r="D23" i="22"/>
  <c r="D20" i="22"/>
  <c r="D19" i="22"/>
  <c r="X18" i="22"/>
  <c r="W18" i="22"/>
  <c r="V18" i="22"/>
  <c r="U18" i="22"/>
  <c r="T18" i="22"/>
  <c r="S18" i="22"/>
  <c r="R18" i="22"/>
  <c r="Q18" i="22"/>
  <c r="P18" i="22"/>
  <c r="O18" i="22"/>
  <c r="N18" i="22"/>
  <c r="M18" i="22"/>
  <c r="L18" i="22"/>
  <c r="K18" i="22"/>
  <c r="J18" i="22"/>
  <c r="I18" i="22"/>
  <c r="H18" i="22"/>
  <c r="G18" i="22"/>
  <c r="D18" i="22"/>
  <c r="D17" i="22"/>
  <c r="F16" i="22"/>
  <c r="D16" i="22"/>
  <c r="D14" i="22"/>
  <c r="D13" i="22"/>
  <c r="D10" i="22"/>
  <c r="D9" i="22"/>
  <c r="X8" i="22"/>
  <c r="W8" i="22"/>
  <c r="V8" i="22"/>
  <c r="U8" i="22"/>
  <c r="T8" i="22"/>
  <c r="S8" i="22"/>
  <c r="R8" i="22"/>
  <c r="Q8" i="22"/>
  <c r="P8" i="22"/>
  <c r="O8" i="22"/>
  <c r="N8" i="22"/>
  <c r="M8" i="22"/>
  <c r="L8" i="22"/>
  <c r="K8" i="22"/>
  <c r="J8" i="22"/>
  <c r="I8" i="22"/>
  <c r="H8" i="22"/>
  <c r="G8" i="22"/>
  <c r="D8" i="22"/>
  <c r="D97" i="6"/>
  <c r="F96" i="6"/>
  <c r="D96" i="6"/>
  <c r="D94" i="6"/>
  <c r="D93" i="6"/>
  <c r="D90" i="6"/>
  <c r="D89" i="6"/>
  <c r="X88" i="6"/>
  <c r="W88" i="6"/>
  <c r="V88" i="6"/>
  <c r="U88" i="6"/>
  <c r="T88" i="6"/>
  <c r="S88" i="6"/>
  <c r="R88" i="6"/>
  <c r="Q88" i="6"/>
  <c r="P88" i="6"/>
  <c r="O88" i="6"/>
  <c r="N88" i="6"/>
  <c r="M88" i="6"/>
  <c r="L88" i="6"/>
  <c r="K88" i="6"/>
  <c r="J88" i="6"/>
  <c r="I88" i="6"/>
  <c r="H88" i="6"/>
  <c r="G88" i="6"/>
  <c r="D88" i="6"/>
  <c r="D87" i="6"/>
  <c r="F86" i="6"/>
  <c r="D86" i="6"/>
  <c r="D84" i="6"/>
  <c r="D83" i="6"/>
  <c r="D80" i="6"/>
  <c r="D79" i="6"/>
  <c r="X78" i="6"/>
  <c r="W78" i="6"/>
  <c r="V78" i="6"/>
  <c r="U78" i="6"/>
  <c r="T78" i="6"/>
  <c r="S78" i="6"/>
  <c r="R78" i="6"/>
  <c r="Q78" i="6"/>
  <c r="P78" i="6"/>
  <c r="O78" i="6"/>
  <c r="N78" i="6"/>
  <c r="M78" i="6"/>
  <c r="L78" i="6"/>
  <c r="K78" i="6"/>
  <c r="J78" i="6"/>
  <c r="I78" i="6"/>
  <c r="H78" i="6"/>
  <c r="G78" i="6"/>
  <c r="D78" i="6"/>
  <c r="D77" i="6"/>
  <c r="F76" i="6"/>
  <c r="D76" i="6"/>
  <c r="D74" i="6"/>
  <c r="D73" i="6"/>
  <c r="D70" i="6"/>
  <c r="D69" i="6"/>
  <c r="X68" i="6"/>
  <c r="W68" i="6"/>
  <c r="V68" i="6"/>
  <c r="U68" i="6"/>
  <c r="T68" i="6"/>
  <c r="S68" i="6"/>
  <c r="R68" i="6"/>
  <c r="Q68" i="6"/>
  <c r="P68" i="6"/>
  <c r="O68" i="6"/>
  <c r="N68" i="6"/>
  <c r="M68" i="6"/>
  <c r="L68" i="6"/>
  <c r="K68" i="6"/>
  <c r="J68" i="6"/>
  <c r="I68" i="6"/>
  <c r="H68" i="6"/>
  <c r="G68" i="6"/>
  <c r="D68" i="6"/>
  <c r="D67" i="6"/>
  <c r="F66" i="6"/>
  <c r="D66" i="6"/>
  <c r="D64" i="6"/>
  <c r="D63" i="6"/>
  <c r="D60" i="6"/>
  <c r="D59" i="6"/>
  <c r="X58" i="6"/>
  <c r="W58" i="6"/>
  <c r="V58" i="6"/>
  <c r="U58" i="6"/>
  <c r="T58" i="6"/>
  <c r="S58" i="6"/>
  <c r="R58" i="6"/>
  <c r="Q58" i="6"/>
  <c r="P58" i="6"/>
  <c r="O58" i="6"/>
  <c r="N58" i="6"/>
  <c r="M58" i="6"/>
  <c r="L58" i="6"/>
  <c r="K58" i="6"/>
  <c r="J58" i="6"/>
  <c r="I58" i="6"/>
  <c r="H58" i="6"/>
  <c r="G58" i="6"/>
  <c r="D58" i="6"/>
  <c r="D57" i="6"/>
  <c r="F56" i="6"/>
  <c r="D56" i="6"/>
  <c r="D54" i="6"/>
  <c r="D53" i="6"/>
  <c r="D50" i="6"/>
  <c r="D49" i="6"/>
  <c r="X48" i="6"/>
  <c r="W48" i="6"/>
  <c r="V48" i="6"/>
  <c r="U48" i="6"/>
  <c r="T48" i="6"/>
  <c r="S48" i="6"/>
  <c r="R48" i="6"/>
  <c r="Q48" i="6"/>
  <c r="P48" i="6"/>
  <c r="O48" i="6"/>
  <c r="N48" i="6"/>
  <c r="M48" i="6"/>
  <c r="L48" i="6"/>
  <c r="K48" i="6"/>
  <c r="J48" i="6"/>
  <c r="I48" i="6"/>
  <c r="H48" i="6"/>
  <c r="G48" i="6"/>
  <c r="D48" i="6"/>
  <c r="D47" i="6"/>
  <c r="F46" i="6"/>
  <c r="D46" i="6"/>
  <c r="D44" i="6"/>
  <c r="D43" i="6"/>
  <c r="D40" i="6"/>
  <c r="D39" i="6"/>
  <c r="X38" i="6"/>
  <c r="W38" i="6"/>
  <c r="V38" i="6"/>
  <c r="U38" i="6"/>
  <c r="T38" i="6"/>
  <c r="S38" i="6"/>
  <c r="R38" i="6"/>
  <c r="Q38" i="6"/>
  <c r="P38" i="6"/>
  <c r="O38" i="6"/>
  <c r="N38" i="6"/>
  <c r="M38" i="6"/>
  <c r="L38" i="6"/>
  <c r="K38" i="6"/>
  <c r="J38" i="6"/>
  <c r="I38" i="6"/>
  <c r="H38" i="6"/>
  <c r="G38" i="6"/>
  <c r="D38" i="6"/>
  <c r="D37" i="6"/>
  <c r="F36" i="6"/>
  <c r="D36" i="6"/>
  <c r="D34" i="6"/>
  <c r="D33" i="6"/>
  <c r="D30" i="6"/>
  <c r="D29" i="6"/>
  <c r="X28" i="6"/>
  <c r="W28" i="6"/>
  <c r="V28" i="6"/>
  <c r="U28" i="6"/>
  <c r="T28" i="6"/>
  <c r="S28" i="6"/>
  <c r="R28" i="6"/>
  <c r="Q28" i="6"/>
  <c r="P28" i="6"/>
  <c r="O28" i="6"/>
  <c r="N28" i="6"/>
  <c r="M28" i="6"/>
  <c r="L28" i="6"/>
  <c r="K28" i="6"/>
  <c r="J28" i="6"/>
  <c r="I28" i="6"/>
  <c r="H28" i="6"/>
  <c r="G28" i="6"/>
  <c r="D28" i="6"/>
  <c r="D27" i="6"/>
  <c r="F26" i="6"/>
  <c r="D26" i="6"/>
  <c r="D24" i="6"/>
  <c r="D23" i="6"/>
  <c r="D20" i="6"/>
  <c r="D19" i="6"/>
  <c r="X18" i="6"/>
  <c r="W18" i="6"/>
  <c r="V18" i="6"/>
  <c r="U18" i="6"/>
  <c r="T18" i="6"/>
  <c r="S18" i="6"/>
  <c r="R18" i="6"/>
  <c r="Q18" i="6"/>
  <c r="P18" i="6"/>
  <c r="O18" i="6"/>
  <c r="N18" i="6"/>
  <c r="M18" i="6"/>
  <c r="L18" i="6"/>
  <c r="K18" i="6"/>
  <c r="J18" i="6"/>
  <c r="I18" i="6"/>
  <c r="H18" i="6"/>
  <c r="G18" i="6"/>
  <c r="D18" i="6"/>
  <c r="D17" i="6"/>
  <c r="F16" i="6"/>
  <c r="D16" i="6"/>
  <c r="D14" i="6"/>
  <c r="D13" i="6"/>
  <c r="D10" i="6"/>
  <c r="D9" i="6"/>
  <c r="X8" i="6"/>
  <c r="W8" i="6"/>
  <c r="V8" i="6"/>
  <c r="U8" i="6"/>
  <c r="T8" i="6"/>
  <c r="S8" i="6"/>
  <c r="R8" i="6"/>
  <c r="Q8" i="6"/>
  <c r="P8" i="6"/>
  <c r="O8" i="6"/>
  <c r="N8" i="6"/>
  <c r="M8" i="6"/>
  <c r="L8" i="6"/>
  <c r="K8" i="6"/>
  <c r="J8" i="6"/>
  <c r="I8" i="6"/>
  <c r="H8" i="6"/>
  <c r="G8" i="6"/>
  <c r="D8" i="6"/>
  <c r="D17" i="21"/>
  <c r="F16" i="21"/>
  <c r="D16" i="21"/>
  <c r="D14" i="21"/>
  <c r="D13" i="21"/>
  <c r="D10" i="21"/>
  <c r="D9" i="21"/>
  <c r="AA8" i="21"/>
  <c r="Z8" i="21"/>
  <c r="Y8" i="21"/>
  <c r="W8" i="21"/>
  <c r="V8" i="21"/>
  <c r="U8" i="21"/>
  <c r="T8" i="21"/>
  <c r="S8" i="21"/>
  <c r="R8" i="21"/>
  <c r="Q8" i="21"/>
  <c r="P8" i="21"/>
  <c r="O8" i="21"/>
  <c r="N8" i="21"/>
  <c r="M8" i="21"/>
  <c r="L8" i="21"/>
  <c r="K8" i="21"/>
  <c r="J8" i="21"/>
  <c r="I8" i="21"/>
  <c r="H8" i="21"/>
  <c r="G8" i="21"/>
  <c r="D8" i="21"/>
  <c r="D57" i="10"/>
  <c r="F56" i="10"/>
  <c r="D56" i="10"/>
  <c r="D54" i="10"/>
  <c r="D53" i="10"/>
  <c r="D50" i="10"/>
  <c r="D49" i="10"/>
  <c r="AA48" i="10"/>
  <c r="Z48" i="10"/>
  <c r="Y48" i="10"/>
  <c r="W48" i="10"/>
  <c r="V48" i="10"/>
  <c r="U48" i="10"/>
  <c r="T48" i="10"/>
  <c r="S48" i="10"/>
  <c r="R48" i="10"/>
  <c r="Q48" i="10"/>
  <c r="P48" i="10"/>
  <c r="O48" i="10"/>
  <c r="N48" i="10"/>
  <c r="M48" i="10"/>
  <c r="L48" i="10"/>
  <c r="K48" i="10"/>
  <c r="J48" i="10"/>
  <c r="I48" i="10"/>
  <c r="H48" i="10"/>
  <c r="G48" i="10"/>
  <c r="D48" i="10"/>
  <c r="D47" i="10"/>
  <c r="F46" i="10"/>
  <c r="D46" i="10"/>
  <c r="D44" i="10"/>
  <c r="D43" i="10"/>
  <c r="D40" i="10"/>
  <c r="D39" i="10"/>
  <c r="AA38" i="10"/>
  <c r="Z38" i="10"/>
  <c r="Y38" i="10"/>
  <c r="W38" i="10"/>
  <c r="V38" i="10"/>
  <c r="U38" i="10"/>
  <c r="T38" i="10"/>
  <c r="S38" i="10"/>
  <c r="R38" i="10"/>
  <c r="Q38" i="10"/>
  <c r="P38" i="10"/>
  <c r="O38" i="10"/>
  <c r="N38" i="10"/>
  <c r="M38" i="10"/>
  <c r="L38" i="10"/>
  <c r="K38" i="10"/>
  <c r="J38" i="10"/>
  <c r="I38" i="10"/>
  <c r="H38" i="10"/>
  <c r="G38" i="10"/>
  <c r="D38" i="10"/>
  <c r="D37" i="10"/>
  <c r="F36" i="10"/>
  <c r="D36" i="10"/>
  <c r="D34" i="10"/>
  <c r="D33" i="10"/>
  <c r="D30" i="10"/>
  <c r="D29" i="10"/>
  <c r="AA28" i="10"/>
  <c r="Z28" i="10"/>
  <c r="Y28" i="10"/>
  <c r="W28" i="10"/>
  <c r="V28" i="10"/>
  <c r="U28" i="10"/>
  <c r="T28" i="10"/>
  <c r="S28" i="10"/>
  <c r="R28" i="10"/>
  <c r="Q28" i="10"/>
  <c r="P28" i="10"/>
  <c r="O28" i="10"/>
  <c r="N28" i="10"/>
  <c r="M28" i="10"/>
  <c r="L28" i="10"/>
  <c r="K28" i="10"/>
  <c r="J28" i="10"/>
  <c r="I28" i="10"/>
  <c r="H28" i="10"/>
  <c r="G28" i="10"/>
  <c r="D28" i="10"/>
  <c r="D27" i="10"/>
  <c r="F26" i="10"/>
  <c r="D26" i="10"/>
  <c r="D24" i="10"/>
  <c r="D23" i="10"/>
  <c r="D20" i="10"/>
  <c r="D19" i="10"/>
  <c r="AA18" i="10"/>
  <c r="Z18" i="10"/>
  <c r="Y18" i="10"/>
  <c r="W18" i="10"/>
  <c r="V18" i="10"/>
  <c r="U18" i="10"/>
  <c r="T18" i="10"/>
  <c r="S18" i="10"/>
  <c r="R18" i="10"/>
  <c r="Q18" i="10"/>
  <c r="P18" i="10"/>
  <c r="O18" i="10"/>
  <c r="N18" i="10"/>
  <c r="M18" i="10"/>
  <c r="L18" i="10"/>
  <c r="K18" i="10"/>
  <c r="J18" i="10"/>
  <c r="I18" i="10"/>
  <c r="H18" i="10"/>
  <c r="G18" i="10"/>
  <c r="D18" i="10"/>
  <c r="D17" i="10"/>
  <c r="F16" i="10"/>
  <c r="D16" i="10"/>
  <c r="D14" i="10"/>
  <c r="D13" i="10"/>
  <c r="D10" i="10"/>
  <c r="D9" i="10"/>
  <c r="AA8" i="10"/>
  <c r="Z8" i="10"/>
  <c r="Y8" i="10"/>
  <c r="W8" i="10"/>
  <c r="V8" i="10"/>
  <c r="U8" i="10"/>
  <c r="T8" i="10"/>
  <c r="S8" i="10"/>
  <c r="R8" i="10"/>
  <c r="Q8" i="10"/>
  <c r="P8" i="10"/>
  <c r="O8" i="10"/>
  <c r="N8" i="10"/>
  <c r="M8" i="10"/>
  <c r="L8" i="10"/>
  <c r="K8" i="10"/>
  <c r="J8" i="10"/>
  <c r="I8" i="10"/>
  <c r="H8" i="10"/>
  <c r="G8" i="10"/>
  <c r="D8" i="10"/>
  <c r="D57" i="18"/>
  <c r="F56" i="18"/>
  <c r="D56" i="18"/>
  <c r="D54" i="18"/>
  <c r="D53" i="18"/>
  <c r="D50" i="18"/>
  <c r="D49" i="18"/>
  <c r="Y48" i="18"/>
  <c r="X48" i="18"/>
  <c r="W48" i="18"/>
  <c r="V48" i="18"/>
  <c r="U48" i="18"/>
  <c r="T48" i="18"/>
  <c r="S48" i="18"/>
  <c r="R48" i="18"/>
  <c r="Q48" i="18"/>
  <c r="P48" i="18"/>
  <c r="O48" i="18"/>
  <c r="N48" i="18"/>
  <c r="M48" i="18"/>
  <c r="L48" i="18"/>
  <c r="K48" i="18"/>
  <c r="J48" i="18"/>
  <c r="I48" i="18"/>
  <c r="H48" i="18"/>
  <c r="G48" i="18"/>
  <c r="D48" i="18"/>
  <c r="D47" i="18"/>
  <c r="F46" i="18"/>
  <c r="D46" i="18"/>
  <c r="D44" i="18"/>
  <c r="D43" i="18"/>
  <c r="D40" i="18"/>
  <c r="D39" i="18"/>
  <c r="Y38" i="18"/>
  <c r="X38" i="18"/>
  <c r="W38" i="18"/>
  <c r="V38" i="18"/>
  <c r="U38" i="18"/>
  <c r="T38" i="18"/>
  <c r="S38" i="18"/>
  <c r="R38" i="18"/>
  <c r="Q38" i="18"/>
  <c r="P38" i="18"/>
  <c r="O38" i="18"/>
  <c r="N38" i="18"/>
  <c r="M38" i="18"/>
  <c r="L38" i="18"/>
  <c r="K38" i="18"/>
  <c r="J38" i="18"/>
  <c r="I38" i="18"/>
  <c r="H38" i="18"/>
  <c r="G38" i="18"/>
  <c r="D38" i="18"/>
  <c r="D37" i="18"/>
  <c r="F36" i="18"/>
  <c r="D36" i="18"/>
  <c r="D34" i="18"/>
  <c r="D33" i="18"/>
  <c r="D30" i="18"/>
  <c r="D29" i="18"/>
  <c r="Y28" i="18"/>
  <c r="X28" i="18"/>
  <c r="W28" i="18"/>
  <c r="V28" i="18"/>
  <c r="U28" i="18"/>
  <c r="T28" i="18"/>
  <c r="S28" i="18"/>
  <c r="R28" i="18"/>
  <c r="Q28" i="18"/>
  <c r="P28" i="18"/>
  <c r="O28" i="18"/>
  <c r="N28" i="18"/>
  <c r="M28" i="18"/>
  <c r="L28" i="18"/>
  <c r="K28" i="18"/>
  <c r="J28" i="18"/>
  <c r="I28" i="18"/>
  <c r="H28" i="18"/>
  <c r="G28" i="18"/>
  <c r="D28" i="18"/>
  <c r="D27" i="18"/>
  <c r="F26" i="18"/>
  <c r="D26" i="18"/>
  <c r="D24" i="18"/>
  <c r="D23" i="18"/>
  <c r="D20" i="18"/>
  <c r="D19" i="18"/>
  <c r="Y18" i="18"/>
  <c r="X18" i="18"/>
  <c r="W18" i="18"/>
  <c r="V18" i="18"/>
  <c r="U18" i="18"/>
  <c r="T18" i="18"/>
  <c r="S18" i="18"/>
  <c r="R18" i="18"/>
  <c r="Q18" i="18"/>
  <c r="P18" i="18"/>
  <c r="O18" i="18"/>
  <c r="N18" i="18"/>
  <c r="M18" i="18"/>
  <c r="L18" i="18"/>
  <c r="K18" i="18"/>
  <c r="J18" i="18"/>
  <c r="I18" i="18"/>
  <c r="H18" i="18"/>
  <c r="G18" i="18"/>
  <c r="D18" i="18"/>
  <c r="D17" i="18"/>
  <c r="F16" i="18"/>
  <c r="D16" i="18"/>
  <c r="D14" i="18"/>
  <c r="D13" i="18"/>
  <c r="D10" i="18"/>
  <c r="D9" i="18"/>
  <c r="Y8" i="18"/>
  <c r="X8" i="18"/>
  <c r="W8" i="18"/>
  <c r="V8" i="18"/>
  <c r="U8" i="18"/>
  <c r="T8" i="18"/>
  <c r="S8" i="18"/>
  <c r="R8" i="18"/>
  <c r="Q8" i="18"/>
  <c r="P8" i="18"/>
  <c r="O8" i="18"/>
  <c r="N8" i="18"/>
  <c r="M8" i="18"/>
  <c r="L8" i="18"/>
  <c r="K8" i="18"/>
  <c r="J8" i="18"/>
  <c r="I8" i="18"/>
  <c r="H8" i="18"/>
  <c r="G8" i="18"/>
  <c r="D8" i="18"/>
  <c r="D147" i="17"/>
  <c r="F146" i="17"/>
  <c r="D146" i="17"/>
  <c r="D144" i="17"/>
  <c r="D143" i="17"/>
  <c r="D140" i="17"/>
  <c r="D139" i="17"/>
  <c r="Y138" i="17"/>
  <c r="X138" i="17"/>
  <c r="W138" i="17"/>
  <c r="V138" i="17"/>
  <c r="U138" i="17"/>
  <c r="T138" i="17"/>
  <c r="S138" i="17"/>
  <c r="R138" i="17"/>
  <c r="Q138" i="17"/>
  <c r="P138" i="17"/>
  <c r="O138" i="17"/>
  <c r="N138" i="17"/>
  <c r="M138" i="17"/>
  <c r="L138" i="17"/>
  <c r="K138" i="17"/>
  <c r="J138" i="17"/>
  <c r="I138" i="17"/>
  <c r="H138" i="17"/>
  <c r="G138" i="17"/>
  <c r="D138" i="17"/>
  <c r="D137" i="17"/>
  <c r="F136" i="17"/>
  <c r="D136" i="17"/>
  <c r="D134" i="17"/>
  <c r="D133" i="17"/>
  <c r="D130" i="17"/>
  <c r="D129" i="17"/>
  <c r="Y128" i="17"/>
  <c r="X128" i="17"/>
  <c r="W128" i="17"/>
  <c r="V128" i="17"/>
  <c r="U128" i="17"/>
  <c r="T128" i="17"/>
  <c r="S128" i="17"/>
  <c r="R128" i="17"/>
  <c r="Q128" i="17"/>
  <c r="P128" i="17"/>
  <c r="O128" i="17"/>
  <c r="N128" i="17"/>
  <c r="M128" i="17"/>
  <c r="L128" i="17"/>
  <c r="K128" i="17"/>
  <c r="J128" i="17"/>
  <c r="I128" i="17"/>
  <c r="H128" i="17"/>
  <c r="G128" i="17"/>
  <c r="D128" i="17"/>
  <c r="D127" i="17"/>
  <c r="F126" i="17"/>
  <c r="D126" i="17"/>
  <c r="D124" i="17"/>
  <c r="D123" i="17"/>
  <c r="D120" i="17"/>
  <c r="D119" i="17"/>
  <c r="Y118" i="17"/>
  <c r="X118" i="17"/>
  <c r="W118" i="17"/>
  <c r="V118" i="17"/>
  <c r="U118" i="17"/>
  <c r="T118" i="17"/>
  <c r="S118" i="17"/>
  <c r="R118" i="17"/>
  <c r="Q118" i="17"/>
  <c r="P118" i="17"/>
  <c r="O118" i="17"/>
  <c r="N118" i="17"/>
  <c r="M118" i="17"/>
  <c r="L118" i="17"/>
  <c r="K118" i="17"/>
  <c r="J118" i="17"/>
  <c r="I118" i="17"/>
  <c r="H118" i="17"/>
  <c r="G118" i="17"/>
  <c r="D118" i="17"/>
  <c r="D117" i="17"/>
  <c r="F116" i="17"/>
  <c r="D116" i="17"/>
  <c r="D114" i="17"/>
  <c r="D113" i="17"/>
  <c r="D110" i="17"/>
  <c r="D109" i="17"/>
  <c r="Y108" i="17"/>
  <c r="X108" i="17"/>
  <c r="W108" i="17"/>
  <c r="V108" i="17"/>
  <c r="U108" i="17"/>
  <c r="T108" i="17"/>
  <c r="S108" i="17"/>
  <c r="R108" i="17"/>
  <c r="Q108" i="17"/>
  <c r="P108" i="17"/>
  <c r="O108" i="17"/>
  <c r="N108" i="17"/>
  <c r="M108" i="17"/>
  <c r="L108" i="17"/>
  <c r="K108" i="17"/>
  <c r="J108" i="17"/>
  <c r="I108" i="17"/>
  <c r="H108" i="17"/>
  <c r="G108" i="17"/>
  <c r="D108" i="17"/>
  <c r="D107" i="17"/>
  <c r="F106" i="17"/>
  <c r="D106" i="17"/>
  <c r="D104" i="17"/>
  <c r="D103" i="17"/>
  <c r="D100" i="17"/>
  <c r="D99" i="17"/>
  <c r="Y98" i="17"/>
  <c r="X98" i="17"/>
  <c r="W98" i="17"/>
  <c r="V98" i="17"/>
  <c r="U98" i="17"/>
  <c r="T98" i="17"/>
  <c r="S98" i="17"/>
  <c r="R98" i="17"/>
  <c r="Q98" i="17"/>
  <c r="P98" i="17"/>
  <c r="O98" i="17"/>
  <c r="N98" i="17"/>
  <c r="M98" i="17"/>
  <c r="L98" i="17"/>
  <c r="K98" i="17"/>
  <c r="J98" i="17"/>
  <c r="I98" i="17"/>
  <c r="H98" i="17"/>
  <c r="G98" i="17"/>
  <c r="D98" i="17"/>
  <c r="D97" i="17"/>
  <c r="F96" i="17"/>
  <c r="D96" i="17"/>
  <c r="D94" i="17"/>
  <c r="D93" i="17"/>
  <c r="D90" i="17"/>
  <c r="D89" i="17"/>
  <c r="Y88" i="17"/>
  <c r="X88" i="17"/>
  <c r="W88" i="17"/>
  <c r="V88" i="17"/>
  <c r="U88" i="17"/>
  <c r="T88" i="17"/>
  <c r="S88" i="17"/>
  <c r="R88" i="17"/>
  <c r="Q88" i="17"/>
  <c r="P88" i="17"/>
  <c r="O88" i="17"/>
  <c r="N88" i="17"/>
  <c r="M88" i="17"/>
  <c r="L88" i="17"/>
  <c r="K88" i="17"/>
  <c r="J88" i="17"/>
  <c r="I88" i="17"/>
  <c r="H88" i="17"/>
  <c r="G88" i="17"/>
  <c r="D88" i="17"/>
  <c r="D87" i="17"/>
  <c r="F86" i="17"/>
  <c r="D86" i="17"/>
  <c r="D84" i="17"/>
  <c r="D83" i="17"/>
  <c r="D80" i="17"/>
  <c r="D79" i="17"/>
  <c r="Y78" i="17"/>
  <c r="X78" i="17"/>
  <c r="W78" i="17"/>
  <c r="V78" i="17"/>
  <c r="U78" i="17"/>
  <c r="T78" i="17"/>
  <c r="S78" i="17"/>
  <c r="R78" i="17"/>
  <c r="Q78" i="17"/>
  <c r="P78" i="17"/>
  <c r="O78" i="17"/>
  <c r="N78" i="17"/>
  <c r="M78" i="17"/>
  <c r="L78" i="17"/>
  <c r="K78" i="17"/>
  <c r="J78" i="17"/>
  <c r="I78" i="17"/>
  <c r="H78" i="17"/>
  <c r="G78" i="17"/>
  <c r="D78" i="17"/>
  <c r="D77" i="17"/>
  <c r="F76" i="17"/>
  <c r="D76" i="17"/>
  <c r="D74" i="17"/>
  <c r="D73" i="17"/>
  <c r="D70" i="17"/>
  <c r="D69" i="17"/>
  <c r="Y68" i="17"/>
  <c r="X68" i="17"/>
  <c r="W68" i="17"/>
  <c r="V68" i="17"/>
  <c r="U68" i="17"/>
  <c r="T68" i="17"/>
  <c r="S68" i="17"/>
  <c r="R68" i="17"/>
  <c r="Q68" i="17"/>
  <c r="P68" i="17"/>
  <c r="O68" i="17"/>
  <c r="N68" i="17"/>
  <c r="M68" i="17"/>
  <c r="L68" i="17"/>
  <c r="K68" i="17"/>
  <c r="J68" i="17"/>
  <c r="I68" i="17"/>
  <c r="H68" i="17"/>
  <c r="G68" i="17"/>
  <c r="D68" i="17"/>
  <c r="D67" i="17"/>
  <c r="F66" i="17"/>
  <c r="D66" i="17"/>
  <c r="D64" i="17"/>
  <c r="D63" i="17"/>
  <c r="D60" i="17"/>
  <c r="D59" i="17"/>
  <c r="Y58" i="17"/>
  <c r="X58" i="17"/>
  <c r="W58" i="17"/>
  <c r="V58" i="17"/>
  <c r="U58" i="17"/>
  <c r="T58" i="17"/>
  <c r="S58" i="17"/>
  <c r="R58" i="17"/>
  <c r="Q58" i="17"/>
  <c r="P58" i="17"/>
  <c r="O58" i="17"/>
  <c r="N58" i="17"/>
  <c r="M58" i="17"/>
  <c r="L58" i="17"/>
  <c r="K58" i="17"/>
  <c r="J58" i="17"/>
  <c r="I58" i="17"/>
  <c r="H58" i="17"/>
  <c r="G58" i="17"/>
  <c r="D58" i="17"/>
  <c r="D57" i="17"/>
  <c r="F56" i="17"/>
  <c r="D56" i="17"/>
  <c r="D54" i="17"/>
  <c r="D53" i="17"/>
  <c r="D50" i="17"/>
  <c r="D49" i="17"/>
  <c r="Y48" i="17"/>
  <c r="X48" i="17"/>
  <c r="W48" i="17"/>
  <c r="V48" i="17"/>
  <c r="U48" i="17"/>
  <c r="T48" i="17"/>
  <c r="S48" i="17"/>
  <c r="R48" i="17"/>
  <c r="Q48" i="17"/>
  <c r="P48" i="17"/>
  <c r="O48" i="17"/>
  <c r="N48" i="17"/>
  <c r="M48" i="17"/>
  <c r="L48" i="17"/>
  <c r="K48" i="17"/>
  <c r="J48" i="17"/>
  <c r="I48" i="17"/>
  <c r="H48" i="17"/>
  <c r="G48" i="17"/>
  <c r="D48" i="17"/>
  <c r="D47" i="17"/>
  <c r="F46" i="17"/>
  <c r="D46" i="17"/>
  <c r="D44" i="17"/>
  <c r="D43" i="17"/>
  <c r="D40" i="17"/>
  <c r="D39" i="17"/>
  <c r="Y38" i="17"/>
  <c r="X38" i="17"/>
  <c r="W38" i="17"/>
  <c r="V38" i="17"/>
  <c r="U38" i="17"/>
  <c r="T38" i="17"/>
  <c r="S38" i="17"/>
  <c r="R38" i="17"/>
  <c r="Q38" i="17"/>
  <c r="P38" i="17"/>
  <c r="O38" i="17"/>
  <c r="N38" i="17"/>
  <c r="M38" i="17"/>
  <c r="L38" i="17"/>
  <c r="K38" i="17"/>
  <c r="J38" i="17"/>
  <c r="I38" i="17"/>
  <c r="H38" i="17"/>
  <c r="G38" i="17"/>
  <c r="D38" i="17"/>
  <c r="D37" i="17"/>
  <c r="F36" i="17"/>
  <c r="D36" i="17"/>
  <c r="D34" i="17"/>
  <c r="D33" i="17"/>
  <c r="D30" i="17"/>
  <c r="D29" i="17"/>
  <c r="Y28" i="17"/>
  <c r="X28" i="17"/>
  <c r="W28" i="17"/>
  <c r="V28" i="17"/>
  <c r="U28" i="17"/>
  <c r="T28" i="17"/>
  <c r="S28" i="17"/>
  <c r="R28" i="17"/>
  <c r="Q28" i="17"/>
  <c r="P28" i="17"/>
  <c r="O28" i="17"/>
  <c r="N28" i="17"/>
  <c r="M28" i="17"/>
  <c r="L28" i="17"/>
  <c r="K28" i="17"/>
  <c r="J28" i="17"/>
  <c r="I28" i="17"/>
  <c r="H28" i="17"/>
  <c r="G28" i="17"/>
  <c r="D28" i="17"/>
  <c r="D27" i="17"/>
  <c r="F26" i="17"/>
  <c r="D26" i="17"/>
  <c r="D24" i="17"/>
  <c r="D23" i="17"/>
  <c r="D20" i="17"/>
  <c r="D19" i="17"/>
  <c r="Y18" i="17"/>
  <c r="X18" i="17"/>
  <c r="W18" i="17"/>
  <c r="V18" i="17"/>
  <c r="U18" i="17"/>
  <c r="T18" i="17"/>
  <c r="S18" i="17"/>
  <c r="R18" i="17"/>
  <c r="Q18" i="17"/>
  <c r="P18" i="17"/>
  <c r="O18" i="17"/>
  <c r="N18" i="17"/>
  <c r="M18" i="17"/>
  <c r="L18" i="17"/>
  <c r="K18" i="17"/>
  <c r="J18" i="17"/>
  <c r="I18" i="17"/>
  <c r="H18" i="17"/>
  <c r="G18" i="17"/>
  <c r="D18" i="17"/>
  <c r="D17" i="17"/>
  <c r="F16" i="17"/>
  <c r="D16" i="17"/>
  <c r="D14" i="17"/>
  <c r="D13" i="17"/>
  <c r="D10" i="17"/>
  <c r="D9" i="17"/>
  <c r="Y8" i="17"/>
  <c r="X8" i="17"/>
  <c r="W8" i="17"/>
  <c r="V8" i="17"/>
  <c r="U8" i="17"/>
  <c r="T8" i="17"/>
  <c r="S8" i="17"/>
  <c r="R8" i="17"/>
  <c r="Q8" i="17"/>
  <c r="P8" i="17"/>
  <c r="O8" i="17"/>
  <c r="N8" i="17"/>
  <c r="M8" i="17"/>
  <c r="L8" i="17"/>
  <c r="K8" i="17"/>
  <c r="J8" i="17"/>
  <c r="I8" i="17"/>
  <c r="H8" i="17"/>
  <c r="G8" i="17"/>
  <c r="D8" i="17"/>
  <c r="D37" i="20"/>
  <c r="F36" i="20"/>
  <c r="D36" i="20"/>
  <c r="D34" i="20"/>
  <c r="D33" i="20"/>
  <c r="D30" i="20"/>
  <c r="D29" i="20"/>
  <c r="Y28" i="20"/>
  <c r="X28" i="20"/>
  <c r="W28" i="20"/>
  <c r="V28" i="20"/>
  <c r="U28" i="20"/>
  <c r="T28" i="20"/>
  <c r="S28" i="20"/>
  <c r="R28" i="20"/>
  <c r="Q28" i="20"/>
  <c r="P28" i="20"/>
  <c r="O28" i="20"/>
  <c r="N28" i="20"/>
  <c r="M28" i="20"/>
  <c r="L28" i="20"/>
  <c r="K28" i="20"/>
  <c r="J28" i="20"/>
  <c r="I28" i="20"/>
  <c r="H28" i="20"/>
  <c r="G28" i="20"/>
  <c r="D28" i="20"/>
  <c r="D27" i="20"/>
  <c r="F26" i="20"/>
  <c r="D26" i="20"/>
  <c r="D24" i="20"/>
  <c r="D23" i="20"/>
  <c r="D20" i="20"/>
  <c r="D19" i="20"/>
  <c r="Y18" i="20"/>
  <c r="X18" i="20"/>
  <c r="W18" i="20"/>
  <c r="V18" i="20"/>
  <c r="U18" i="20"/>
  <c r="T18" i="20"/>
  <c r="S18" i="20"/>
  <c r="R18" i="20"/>
  <c r="Q18" i="20"/>
  <c r="P18" i="20"/>
  <c r="O18" i="20"/>
  <c r="N18" i="20"/>
  <c r="M18" i="20"/>
  <c r="L18" i="20"/>
  <c r="K18" i="20"/>
  <c r="J18" i="20"/>
  <c r="I18" i="20"/>
  <c r="H18" i="20"/>
  <c r="G18" i="20"/>
  <c r="D18" i="20"/>
  <c r="D17" i="20"/>
  <c r="F16" i="20"/>
  <c r="D16" i="20"/>
  <c r="D14" i="20"/>
  <c r="D13" i="20"/>
  <c r="D10" i="20"/>
  <c r="D9" i="20"/>
  <c r="Y8" i="20"/>
  <c r="X8" i="20"/>
  <c r="W8" i="20"/>
  <c r="V8" i="20"/>
  <c r="U8" i="20"/>
  <c r="T8" i="20"/>
  <c r="S8" i="20"/>
  <c r="R8" i="20"/>
  <c r="Q8" i="20"/>
  <c r="P8" i="20"/>
  <c r="O8" i="20"/>
  <c r="N8" i="20"/>
  <c r="M8" i="20"/>
  <c r="L8" i="20"/>
  <c r="K8" i="20"/>
  <c r="J8" i="20"/>
  <c r="I8" i="20"/>
  <c r="H8" i="20"/>
  <c r="G8" i="20"/>
  <c r="D8" i="20"/>
  <c r="D47" i="19"/>
  <c r="F46" i="19"/>
  <c r="D46" i="19"/>
  <c r="D44" i="19"/>
  <c r="D43" i="19"/>
  <c r="D40" i="19"/>
  <c r="D39" i="19"/>
  <c r="Y38" i="19"/>
  <c r="X38" i="19"/>
  <c r="W38" i="19"/>
  <c r="V38" i="19"/>
  <c r="U38" i="19"/>
  <c r="T38" i="19"/>
  <c r="S38" i="19"/>
  <c r="R38" i="19"/>
  <c r="Q38" i="19"/>
  <c r="P38" i="19"/>
  <c r="O38" i="19"/>
  <c r="N38" i="19"/>
  <c r="M38" i="19"/>
  <c r="L38" i="19"/>
  <c r="K38" i="19"/>
  <c r="J38" i="19"/>
  <c r="I38" i="19"/>
  <c r="H38" i="19"/>
  <c r="G38" i="19"/>
  <c r="D38" i="19"/>
  <c r="D37" i="19"/>
  <c r="F36" i="19"/>
  <c r="D36" i="19"/>
  <c r="D34" i="19"/>
  <c r="D33" i="19"/>
  <c r="D30" i="19"/>
  <c r="D29" i="19"/>
  <c r="Y28" i="19"/>
  <c r="X28" i="19"/>
  <c r="W28" i="19"/>
  <c r="V28" i="19"/>
  <c r="U28" i="19"/>
  <c r="T28" i="19"/>
  <c r="S28" i="19"/>
  <c r="R28" i="19"/>
  <c r="Q28" i="19"/>
  <c r="P28" i="19"/>
  <c r="O28" i="19"/>
  <c r="N28" i="19"/>
  <c r="M28" i="19"/>
  <c r="L28" i="19"/>
  <c r="K28" i="19"/>
  <c r="J28" i="19"/>
  <c r="I28" i="19"/>
  <c r="H28" i="19"/>
  <c r="G28" i="19"/>
  <c r="D28" i="19"/>
  <c r="D27" i="19"/>
  <c r="F26" i="19"/>
  <c r="D26" i="19"/>
  <c r="D24" i="19"/>
  <c r="D23" i="19"/>
  <c r="D20" i="19"/>
  <c r="D19" i="19"/>
  <c r="Y18" i="19"/>
  <c r="X18" i="19"/>
  <c r="W18" i="19"/>
  <c r="V18" i="19"/>
  <c r="U18" i="19"/>
  <c r="T18" i="19"/>
  <c r="S18" i="19"/>
  <c r="R18" i="19"/>
  <c r="Q18" i="19"/>
  <c r="P18" i="19"/>
  <c r="O18" i="19"/>
  <c r="N18" i="19"/>
  <c r="M18" i="19"/>
  <c r="L18" i="19"/>
  <c r="K18" i="19"/>
  <c r="J18" i="19"/>
  <c r="I18" i="19"/>
  <c r="H18" i="19"/>
  <c r="G18" i="19"/>
  <c r="D18" i="19"/>
  <c r="D17" i="19"/>
  <c r="F16" i="19"/>
  <c r="D16" i="19"/>
  <c r="D14" i="19"/>
  <c r="D13" i="19"/>
  <c r="D10" i="19"/>
  <c r="D9" i="19"/>
  <c r="Y8" i="19"/>
  <c r="X8" i="19"/>
  <c r="W8" i="19"/>
  <c r="V8" i="19"/>
  <c r="U8" i="19"/>
  <c r="T8" i="19"/>
  <c r="S8" i="19"/>
  <c r="R8" i="19"/>
  <c r="Q8" i="19"/>
  <c r="P8" i="19"/>
  <c r="O8" i="19"/>
  <c r="N8" i="19"/>
  <c r="M8" i="19"/>
  <c r="L8" i="19"/>
  <c r="K8" i="19"/>
  <c r="J8" i="19"/>
  <c r="I8" i="19"/>
  <c r="H8" i="19"/>
  <c r="G8" i="19"/>
  <c r="D37" i="7"/>
  <c r="F36" i="7"/>
  <c r="D36" i="7"/>
  <c r="D34" i="7"/>
  <c r="D33" i="7"/>
  <c r="D30" i="7"/>
  <c r="D29" i="7"/>
  <c r="Y28" i="7"/>
  <c r="X28" i="7"/>
  <c r="W28" i="7"/>
  <c r="V28" i="7"/>
  <c r="U28" i="7"/>
  <c r="T28" i="7"/>
  <c r="S28" i="7"/>
  <c r="R28" i="7"/>
  <c r="Q28" i="7"/>
  <c r="P28" i="7"/>
  <c r="O28" i="7"/>
  <c r="N28" i="7"/>
  <c r="M28" i="7"/>
  <c r="L28" i="7"/>
  <c r="K28" i="7"/>
  <c r="J28" i="7"/>
  <c r="I28" i="7"/>
  <c r="H28" i="7"/>
  <c r="G28" i="7"/>
  <c r="D28" i="7"/>
  <c r="D27" i="7"/>
  <c r="F26" i="7"/>
  <c r="D26" i="7"/>
  <c r="D24" i="7"/>
  <c r="D23" i="7"/>
  <c r="D20" i="7"/>
  <c r="G19" i="7"/>
  <c r="D19" i="7"/>
  <c r="Y18" i="7"/>
  <c r="X18" i="7"/>
  <c r="W18" i="7"/>
  <c r="V18" i="7"/>
  <c r="U18" i="7"/>
  <c r="T18" i="7"/>
  <c r="S18" i="7"/>
  <c r="R18" i="7"/>
  <c r="Q18" i="7"/>
  <c r="P18" i="7"/>
  <c r="O18" i="7"/>
  <c r="N18" i="7"/>
  <c r="M18" i="7"/>
  <c r="L18" i="7"/>
  <c r="K18" i="7"/>
  <c r="J18" i="7"/>
  <c r="I18" i="7"/>
  <c r="H18" i="7"/>
  <c r="D18" i="7"/>
  <c r="D17" i="7"/>
  <c r="F16" i="7"/>
  <c r="D16" i="7"/>
  <c r="D14" i="7"/>
  <c r="D13" i="7"/>
  <c r="D10" i="7"/>
  <c r="G9" i="7"/>
  <c r="D9" i="7"/>
  <c r="Y8" i="7"/>
  <c r="X8" i="7"/>
  <c r="W8" i="7"/>
  <c r="V8" i="7"/>
  <c r="U8" i="7"/>
  <c r="T8" i="7"/>
  <c r="S8" i="7"/>
  <c r="R8" i="7"/>
  <c r="Q8" i="7"/>
  <c r="P8" i="7"/>
  <c r="O8" i="7"/>
  <c r="N8" i="7"/>
  <c r="M8" i="7"/>
  <c r="L8" i="7"/>
  <c r="K8" i="7"/>
  <c r="J8" i="7"/>
  <c r="I8" i="7"/>
  <c r="H8" i="7"/>
  <c r="D8" i="7"/>
  <c r="D307" i="14"/>
  <c r="F306" i="14"/>
  <c r="D306" i="14"/>
  <c r="D304" i="14"/>
  <c r="D303" i="14"/>
  <c r="D300" i="14"/>
  <c r="D299" i="14"/>
  <c r="AB298" i="14"/>
  <c r="AA298" i="14"/>
  <c r="Z298" i="14"/>
  <c r="Y298" i="14"/>
  <c r="X298" i="14"/>
  <c r="W298" i="14"/>
  <c r="V298" i="14"/>
  <c r="U298" i="14"/>
  <c r="T298" i="14"/>
  <c r="S298" i="14"/>
  <c r="R298" i="14"/>
  <c r="Q298" i="14"/>
  <c r="P298" i="14"/>
  <c r="O298" i="14"/>
  <c r="N298" i="14"/>
  <c r="M298" i="14"/>
  <c r="L298" i="14"/>
  <c r="K298" i="14"/>
  <c r="J298" i="14"/>
  <c r="I298" i="14"/>
  <c r="H298" i="14"/>
  <c r="G298" i="14"/>
  <c r="D298" i="14"/>
  <c r="D297" i="14"/>
  <c r="F296" i="14"/>
  <c r="D296" i="14"/>
  <c r="D294" i="14"/>
  <c r="D293" i="14"/>
  <c r="D290" i="14"/>
  <c r="D289" i="14"/>
  <c r="AB288" i="14"/>
  <c r="AA288" i="14"/>
  <c r="Z288" i="14"/>
  <c r="Y288" i="14"/>
  <c r="X288" i="14"/>
  <c r="W288" i="14"/>
  <c r="V288" i="14"/>
  <c r="U288" i="14"/>
  <c r="T288" i="14"/>
  <c r="S288" i="14"/>
  <c r="R288" i="14"/>
  <c r="Q288" i="14"/>
  <c r="P288" i="14"/>
  <c r="O288" i="14"/>
  <c r="N288" i="14"/>
  <c r="M288" i="14"/>
  <c r="L288" i="14"/>
  <c r="K288" i="14"/>
  <c r="J288" i="14"/>
  <c r="I288" i="14"/>
  <c r="H288" i="14"/>
  <c r="G288" i="14"/>
  <c r="D288" i="14"/>
  <c r="D287" i="14"/>
  <c r="F286" i="14"/>
  <c r="D286" i="14"/>
  <c r="D284" i="14"/>
  <c r="D283" i="14"/>
  <c r="D280" i="14"/>
  <c r="D279" i="14"/>
  <c r="AB278" i="14"/>
  <c r="AA278" i="14"/>
  <c r="Z278" i="14"/>
  <c r="Y278" i="14"/>
  <c r="X278" i="14"/>
  <c r="W278" i="14"/>
  <c r="V278" i="14"/>
  <c r="U278" i="14"/>
  <c r="T278" i="14"/>
  <c r="S278" i="14"/>
  <c r="R278" i="14"/>
  <c r="Q278" i="14"/>
  <c r="P278" i="14"/>
  <c r="O278" i="14"/>
  <c r="N278" i="14"/>
  <c r="M278" i="14"/>
  <c r="L278" i="14"/>
  <c r="K278" i="14"/>
  <c r="J278" i="14"/>
  <c r="I278" i="14"/>
  <c r="H278" i="14"/>
  <c r="G278" i="14"/>
  <c r="D278" i="14"/>
  <c r="D277" i="14"/>
  <c r="F276" i="14"/>
  <c r="D276" i="14"/>
  <c r="D274" i="14"/>
  <c r="D273" i="14"/>
  <c r="D270" i="14"/>
  <c r="D269" i="14"/>
  <c r="AB268" i="14"/>
  <c r="AA268" i="14"/>
  <c r="Z268" i="14"/>
  <c r="Y268" i="14"/>
  <c r="X268" i="14"/>
  <c r="W268" i="14"/>
  <c r="V268" i="14"/>
  <c r="U268" i="14"/>
  <c r="T268" i="14"/>
  <c r="S268" i="14"/>
  <c r="R268" i="14"/>
  <c r="Q268" i="14"/>
  <c r="P268" i="14"/>
  <c r="O268" i="14"/>
  <c r="N268" i="14"/>
  <c r="M268" i="14"/>
  <c r="L268" i="14"/>
  <c r="K268" i="14"/>
  <c r="J268" i="14"/>
  <c r="I268" i="14"/>
  <c r="H268" i="14"/>
  <c r="G268" i="14"/>
  <c r="D268" i="14"/>
  <c r="D267" i="14"/>
  <c r="F266" i="14"/>
  <c r="D266" i="14"/>
  <c r="D264" i="14"/>
  <c r="D263" i="14"/>
  <c r="D260" i="14"/>
  <c r="D259" i="14"/>
  <c r="AB258" i="14"/>
  <c r="AA258" i="14"/>
  <c r="Z258" i="14"/>
  <c r="Y258" i="14"/>
  <c r="X258" i="14"/>
  <c r="W258" i="14"/>
  <c r="V258" i="14"/>
  <c r="U258" i="14"/>
  <c r="T258" i="14"/>
  <c r="S258" i="14"/>
  <c r="R258" i="14"/>
  <c r="Q258" i="14"/>
  <c r="P258" i="14"/>
  <c r="O258" i="14"/>
  <c r="N258" i="14"/>
  <c r="M258" i="14"/>
  <c r="L258" i="14"/>
  <c r="K258" i="14"/>
  <c r="J258" i="14"/>
  <c r="I258" i="14"/>
  <c r="H258" i="14"/>
  <c r="G258" i="14"/>
  <c r="D258" i="14"/>
  <c r="D257" i="14"/>
  <c r="F256" i="14"/>
  <c r="D256" i="14"/>
  <c r="D254" i="14"/>
  <c r="D253" i="14"/>
  <c r="D250" i="14"/>
  <c r="D249" i="14"/>
  <c r="AB248" i="14"/>
  <c r="AA248" i="14"/>
  <c r="Z248" i="14"/>
  <c r="Y248" i="14"/>
  <c r="X248" i="14"/>
  <c r="W248" i="14"/>
  <c r="V248" i="14"/>
  <c r="U248" i="14"/>
  <c r="T248" i="14"/>
  <c r="S248" i="14"/>
  <c r="R248" i="14"/>
  <c r="Q248" i="14"/>
  <c r="P248" i="14"/>
  <c r="O248" i="14"/>
  <c r="N248" i="14"/>
  <c r="M248" i="14"/>
  <c r="L248" i="14"/>
  <c r="K248" i="14"/>
  <c r="J248" i="14"/>
  <c r="I248" i="14"/>
  <c r="H248" i="14"/>
  <c r="G248" i="14"/>
  <c r="D248" i="14"/>
  <c r="D247" i="14"/>
  <c r="F246" i="14"/>
  <c r="D246" i="14"/>
  <c r="D244" i="14"/>
  <c r="D243" i="14"/>
  <c r="D240" i="14"/>
  <c r="D239" i="14"/>
  <c r="AB238" i="14"/>
  <c r="AA238" i="14"/>
  <c r="Z238" i="14"/>
  <c r="Y238" i="14"/>
  <c r="X238" i="14"/>
  <c r="W238" i="14"/>
  <c r="V238" i="14"/>
  <c r="U238" i="14"/>
  <c r="T238" i="14"/>
  <c r="S238" i="14"/>
  <c r="R238" i="14"/>
  <c r="Q238" i="14"/>
  <c r="P238" i="14"/>
  <c r="O238" i="14"/>
  <c r="N238" i="14"/>
  <c r="M238" i="14"/>
  <c r="L238" i="14"/>
  <c r="K238" i="14"/>
  <c r="J238" i="14"/>
  <c r="I238" i="14"/>
  <c r="H238" i="14"/>
  <c r="G238" i="14"/>
  <c r="D238" i="14"/>
  <c r="D237" i="14"/>
  <c r="F236" i="14"/>
  <c r="D236" i="14"/>
  <c r="D234" i="14"/>
  <c r="D233" i="14"/>
  <c r="D230" i="14"/>
  <c r="D229" i="14"/>
  <c r="AB228" i="14"/>
  <c r="AA228" i="14"/>
  <c r="Z228" i="14"/>
  <c r="Y228" i="14"/>
  <c r="X228" i="14"/>
  <c r="W228" i="14"/>
  <c r="V228" i="14"/>
  <c r="U228" i="14"/>
  <c r="T228" i="14"/>
  <c r="S228" i="14"/>
  <c r="R228" i="14"/>
  <c r="Q228" i="14"/>
  <c r="P228" i="14"/>
  <c r="O228" i="14"/>
  <c r="N228" i="14"/>
  <c r="M228" i="14"/>
  <c r="L228" i="14"/>
  <c r="K228" i="14"/>
  <c r="J228" i="14"/>
  <c r="I228" i="14"/>
  <c r="H228" i="14"/>
  <c r="G228" i="14"/>
  <c r="D228" i="14"/>
  <c r="D227" i="14"/>
  <c r="F226" i="14"/>
  <c r="D226" i="14"/>
  <c r="D224" i="14"/>
  <c r="D223" i="14"/>
  <c r="D220" i="14"/>
  <c r="D219" i="14"/>
  <c r="AB218" i="14"/>
  <c r="AA218" i="14"/>
  <c r="Z218" i="14"/>
  <c r="Y218" i="14"/>
  <c r="X218" i="14"/>
  <c r="W218" i="14"/>
  <c r="V218" i="14"/>
  <c r="U218" i="14"/>
  <c r="T218" i="14"/>
  <c r="S218" i="14"/>
  <c r="R218" i="14"/>
  <c r="Q218" i="14"/>
  <c r="P218" i="14"/>
  <c r="O218" i="14"/>
  <c r="N218" i="14"/>
  <c r="M218" i="14"/>
  <c r="L218" i="14"/>
  <c r="K218" i="14"/>
  <c r="J218" i="14"/>
  <c r="I218" i="14"/>
  <c r="H218" i="14"/>
  <c r="G218" i="14"/>
  <c r="D218" i="14"/>
  <c r="D217" i="14"/>
  <c r="F216" i="14"/>
  <c r="D216" i="14"/>
  <c r="D214" i="14"/>
  <c r="D213" i="14"/>
  <c r="D210" i="14"/>
  <c r="D209" i="14"/>
  <c r="AB208" i="14"/>
  <c r="AA208" i="14"/>
  <c r="Z208" i="14"/>
  <c r="Y208" i="14"/>
  <c r="X208" i="14"/>
  <c r="W208" i="14"/>
  <c r="V208" i="14"/>
  <c r="U208" i="14"/>
  <c r="T208" i="14"/>
  <c r="S208" i="14"/>
  <c r="R208" i="14"/>
  <c r="Q208" i="14"/>
  <c r="P208" i="14"/>
  <c r="O208" i="14"/>
  <c r="N208" i="14"/>
  <c r="M208" i="14"/>
  <c r="L208" i="14"/>
  <c r="K208" i="14"/>
  <c r="J208" i="14"/>
  <c r="I208" i="14"/>
  <c r="H208" i="14"/>
  <c r="G208" i="14"/>
  <c r="D208" i="14"/>
  <c r="D207" i="14"/>
  <c r="F206" i="14"/>
  <c r="D206" i="14"/>
  <c r="D204" i="14"/>
  <c r="D203" i="14"/>
  <c r="D200" i="14"/>
  <c r="D199" i="14"/>
  <c r="AB198" i="14"/>
  <c r="AA198" i="14"/>
  <c r="Z198" i="14"/>
  <c r="Y198" i="14"/>
  <c r="X198" i="14"/>
  <c r="W198" i="14"/>
  <c r="V198" i="14"/>
  <c r="U198" i="14"/>
  <c r="T198" i="14"/>
  <c r="S198" i="14"/>
  <c r="R198" i="14"/>
  <c r="Q198" i="14"/>
  <c r="P198" i="14"/>
  <c r="O198" i="14"/>
  <c r="N198" i="14"/>
  <c r="M198" i="14"/>
  <c r="L198" i="14"/>
  <c r="K198" i="14"/>
  <c r="J198" i="14"/>
  <c r="I198" i="14"/>
  <c r="H198" i="14"/>
  <c r="G198" i="14"/>
  <c r="D198" i="14"/>
  <c r="D197" i="14"/>
  <c r="F196" i="14"/>
  <c r="D196" i="14"/>
  <c r="D194" i="14"/>
  <c r="D193" i="14"/>
  <c r="D190" i="14"/>
  <c r="D189" i="14"/>
  <c r="AB188" i="14"/>
  <c r="AA188" i="14"/>
  <c r="Z188" i="14"/>
  <c r="Y188" i="14"/>
  <c r="X188" i="14"/>
  <c r="W188" i="14"/>
  <c r="V188" i="14"/>
  <c r="U188" i="14"/>
  <c r="T188" i="14"/>
  <c r="S188" i="14"/>
  <c r="R188" i="14"/>
  <c r="Q188" i="14"/>
  <c r="P188" i="14"/>
  <c r="O188" i="14"/>
  <c r="N188" i="14"/>
  <c r="M188" i="14"/>
  <c r="L188" i="14"/>
  <c r="K188" i="14"/>
  <c r="J188" i="14"/>
  <c r="I188" i="14"/>
  <c r="H188" i="14"/>
  <c r="G188" i="14"/>
  <c r="D188" i="14"/>
  <c r="D187" i="14"/>
  <c r="F186" i="14"/>
  <c r="D186" i="14"/>
  <c r="D184" i="14"/>
  <c r="D183" i="14"/>
  <c r="D180" i="14"/>
  <c r="D179" i="14"/>
  <c r="AB178" i="14"/>
  <c r="AA178" i="14"/>
  <c r="Z178" i="14"/>
  <c r="Y178" i="14"/>
  <c r="X178" i="14"/>
  <c r="W178" i="14"/>
  <c r="V178" i="14"/>
  <c r="U178" i="14"/>
  <c r="T178" i="14"/>
  <c r="S178" i="14"/>
  <c r="R178" i="14"/>
  <c r="Q178" i="14"/>
  <c r="P178" i="14"/>
  <c r="O178" i="14"/>
  <c r="N178" i="14"/>
  <c r="M178" i="14"/>
  <c r="L178" i="14"/>
  <c r="K178" i="14"/>
  <c r="J178" i="14"/>
  <c r="I178" i="14"/>
  <c r="H178" i="14"/>
  <c r="G178" i="14"/>
  <c r="D178" i="14"/>
  <c r="D177" i="14"/>
  <c r="F176" i="14"/>
  <c r="D176" i="14"/>
  <c r="D174" i="14"/>
  <c r="D173" i="14"/>
  <c r="D170" i="14"/>
  <c r="D169" i="14"/>
  <c r="AB168" i="14"/>
  <c r="AA168" i="14"/>
  <c r="Z168" i="14"/>
  <c r="Y168" i="14"/>
  <c r="X168" i="14"/>
  <c r="W168" i="14"/>
  <c r="V168" i="14"/>
  <c r="U168" i="14"/>
  <c r="T168" i="14"/>
  <c r="S168" i="14"/>
  <c r="R168" i="14"/>
  <c r="Q168" i="14"/>
  <c r="P168" i="14"/>
  <c r="O168" i="14"/>
  <c r="N168" i="14"/>
  <c r="M168" i="14"/>
  <c r="L168" i="14"/>
  <c r="K168" i="14"/>
  <c r="J168" i="14"/>
  <c r="I168" i="14"/>
  <c r="H168" i="14"/>
  <c r="G168" i="14"/>
  <c r="D168" i="14"/>
  <c r="D167" i="14"/>
  <c r="F166" i="14"/>
  <c r="D166" i="14"/>
  <c r="D164" i="14"/>
  <c r="D163" i="14"/>
  <c r="D160" i="14"/>
  <c r="D159" i="14"/>
  <c r="AB158" i="14"/>
  <c r="AA158" i="14"/>
  <c r="Z158" i="14"/>
  <c r="Y158" i="14"/>
  <c r="X158" i="14"/>
  <c r="W158" i="14"/>
  <c r="V158" i="14"/>
  <c r="U158" i="14"/>
  <c r="T158" i="14"/>
  <c r="S158" i="14"/>
  <c r="R158" i="14"/>
  <c r="Q158" i="14"/>
  <c r="P158" i="14"/>
  <c r="O158" i="14"/>
  <c r="N158" i="14"/>
  <c r="M158" i="14"/>
  <c r="L158" i="14"/>
  <c r="K158" i="14"/>
  <c r="J158" i="14"/>
  <c r="I158" i="14"/>
  <c r="H158" i="14"/>
  <c r="G158" i="14"/>
  <c r="D158" i="14"/>
  <c r="D157" i="14"/>
  <c r="F156" i="14"/>
  <c r="D156" i="14"/>
  <c r="D154" i="14"/>
  <c r="D153" i="14"/>
  <c r="D150" i="14"/>
  <c r="D149" i="14"/>
  <c r="AB148" i="14"/>
  <c r="AA148" i="14"/>
  <c r="Z148" i="14"/>
  <c r="Y148" i="14"/>
  <c r="X148" i="14"/>
  <c r="W148" i="14"/>
  <c r="V148" i="14"/>
  <c r="U148" i="14"/>
  <c r="T148" i="14"/>
  <c r="S148" i="14"/>
  <c r="R148" i="14"/>
  <c r="Q148" i="14"/>
  <c r="P148" i="14"/>
  <c r="O148" i="14"/>
  <c r="N148" i="14"/>
  <c r="M148" i="14"/>
  <c r="L148" i="14"/>
  <c r="K148" i="14"/>
  <c r="J148" i="14"/>
  <c r="I148" i="14"/>
  <c r="H148" i="14"/>
  <c r="G148" i="14"/>
  <c r="D148" i="14"/>
  <c r="D147" i="14"/>
  <c r="F146" i="14"/>
  <c r="D146" i="14"/>
  <c r="D144" i="14"/>
  <c r="D143" i="14"/>
  <c r="D140" i="14"/>
  <c r="D139" i="14"/>
  <c r="AB138" i="14"/>
  <c r="AA138" i="14"/>
  <c r="Z138" i="14"/>
  <c r="Y138" i="14"/>
  <c r="X138" i="14"/>
  <c r="W138" i="14"/>
  <c r="V138" i="14"/>
  <c r="U138" i="14"/>
  <c r="T138" i="14"/>
  <c r="S138" i="14"/>
  <c r="R138" i="14"/>
  <c r="Q138" i="14"/>
  <c r="P138" i="14"/>
  <c r="O138" i="14"/>
  <c r="N138" i="14"/>
  <c r="M138" i="14"/>
  <c r="L138" i="14"/>
  <c r="K138" i="14"/>
  <c r="J138" i="14"/>
  <c r="I138" i="14"/>
  <c r="H138" i="14"/>
  <c r="G138" i="14"/>
  <c r="D138" i="14"/>
  <c r="D137" i="14"/>
  <c r="F136" i="14"/>
  <c r="D136" i="14"/>
  <c r="D134" i="14"/>
  <c r="D133" i="14"/>
  <c r="D130" i="14"/>
  <c r="D129" i="14"/>
  <c r="AB128" i="14"/>
  <c r="AA128" i="14"/>
  <c r="Z128" i="14"/>
  <c r="Y128" i="14"/>
  <c r="X128" i="14"/>
  <c r="W128" i="14"/>
  <c r="V128" i="14"/>
  <c r="U128" i="14"/>
  <c r="T128" i="14"/>
  <c r="S128" i="14"/>
  <c r="R128" i="14"/>
  <c r="Q128" i="14"/>
  <c r="P128" i="14"/>
  <c r="O128" i="14"/>
  <c r="N128" i="14"/>
  <c r="M128" i="14"/>
  <c r="L128" i="14"/>
  <c r="K128" i="14"/>
  <c r="J128" i="14"/>
  <c r="I128" i="14"/>
  <c r="H128" i="14"/>
  <c r="G128" i="14"/>
  <c r="D128" i="14"/>
  <c r="D127" i="14"/>
  <c r="F126" i="14"/>
  <c r="D126" i="14"/>
  <c r="D124" i="14"/>
  <c r="D123" i="14"/>
  <c r="D120" i="14"/>
  <c r="D119" i="14"/>
  <c r="AB118" i="14"/>
  <c r="AA118" i="14"/>
  <c r="Z118" i="14"/>
  <c r="Y118" i="14"/>
  <c r="X118" i="14"/>
  <c r="W118" i="14"/>
  <c r="V118" i="14"/>
  <c r="U118" i="14"/>
  <c r="T118" i="14"/>
  <c r="S118" i="14"/>
  <c r="R118" i="14"/>
  <c r="Q118" i="14"/>
  <c r="P118" i="14"/>
  <c r="O118" i="14"/>
  <c r="N118" i="14"/>
  <c r="M118" i="14"/>
  <c r="L118" i="14"/>
  <c r="K118" i="14"/>
  <c r="J118" i="14"/>
  <c r="I118" i="14"/>
  <c r="H118" i="14"/>
  <c r="G118" i="14"/>
  <c r="D118" i="14"/>
  <c r="D117" i="14"/>
  <c r="F116" i="14"/>
  <c r="D116" i="14"/>
  <c r="D114" i="14"/>
  <c r="D113" i="14"/>
  <c r="D110" i="14"/>
  <c r="D109" i="14"/>
  <c r="AB108" i="14"/>
  <c r="AA108" i="14"/>
  <c r="Z108" i="14"/>
  <c r="Y108" i="14"/>
  <c r="X108" i="14"/>
  <c r="W108" i="14"/>
  <c r="V108" i="14"/>
  <c r="U108" i="14"/>
  <c r="T108" i="14"/>
  <c r="S108" i="14"/>
  <c r="R108" i="14"/>
  <c r="Q108" i="14"/>
  <c r="P108" i="14"/>
  <c r="O108" i="14"/>
  <c r="N108" i="14"/>
  <c r="M108" i="14"/>
  <c r="L108" i="14"/>
  <c r="K108" i="14"/>
  <c r="J108" i="14"/>
  <c r="I108" i="14"/>
  <c r="H108" i="14"/>
  <c r="G108" i="14"/>
  <c r="D108" i="14"/>
  <c r="D107" i="14"/>
  <c r="F106" i="14"/>
  <c r="D106" i="14"/>
  <c r="D104" i="14"/>
  <c r="D103" i="14"/>
  <c r="D100" i="14"/>
  <c r="D99" i="14"/>
  <c r="AB98" i="14"/>
  <c r="AA98" i="14"/>
  <c r="Z98" i="14"/>
  <c r="Y98" i="14"/>
  <c r="X98" i="14"/>
  <c r="W98" i="14"/>
  <c r="V98" i="14"/>
  <c r="U98" i="14"/>
  <c r="T98" i="14"/>
  <c r="S98" i="14"/>
  <c r="R98" i="14"/>
  <c r="Q98" i="14"/>
  <c r="P98" i="14"/>
  <c r="O98" i="14"/>
  <c r="N98" i="14"/>
  <c r="M98" i="14"/>
  <c r="L98" i="14"/>
  <c r="K98" i="14"/>
  <c r="J98" i="14"/>
  <c r="I98" i="14"/>
  <c r="H98" i="14"/>
  <c r="G98" i="14"/>
  <c r="D98" i="14"/>
  <c r="D97" i="14"/>
  <c r="F96" i="14"/>
  <c r="D96" i="14"/>
  <c r="D94" i="14"/>
  <c r="D93" i="14"/>
  <c r="D90" i="14"/>
  <c r="D89" i="14"/>
  <c r="AB88" i="14"/>
  <c r="AA88" i="14"/>
  <c r="Z88" i="14"/>
  <c r="Y88" i="14"/>
  <c r="X88" i="14"/>
  <c r="W88" i="14"/>
  <c r="V88" i="14"/>
  <c r="U88" i="14"/>
  <c r="T88" i="14"/>
  <c r="S88" i="14"/>
  <c r="R88" i="14"/>
  <c r="Q88" i="14"/>
  <c r="P88" i="14"/>
  <c r="O88" i="14"/>
  <c r="N88" i="14"/>
  <c r="M88" i="14"/>
  <c r="L88" i="14"/>
  <c r="K88" i="14"/>
  <c r="J88" i="14"/>
  <c r="I88" i="14"/>
  <c r="H88" i="14"/>
  <c r="G88" i="14"/>
  <c r="D88" i="14"/>
  <c r="D87" i="14"/>
  <c r="F86" i="14"/>
  <c r="D86" i="14"/>
  <c r="D84" i="14"/>
  <c r="D83" i="14"/>
  <c r="D80" i="14"/>
  <c r="D79" i="14"/>
  <c r="AB78" i="14"/>
  <c r="AA78" i="14"/>
  <c r="Z78" i="14"/>
  <c r="Y78" i="14"/>
  <c r="X78" i="14"/>
  <c r="W78" i="14"/>
  <c r="V78" i="14"/>
  <c r="U78" i="14"/>
  <c r="T78" i="14"/>
  <c r="S78" i="14"/>
  <c r="R78" i="14"/>
  <c r="Q78" i="14"/>
  <c r="P78" i="14"/>
  <c r="O78" i="14"/>
  <c r="N78" i="14"/>
  <c r="M78" i="14"/>
  <c r="L78" i="14"/>
  <c r="K78" i="14"/>
  <c r="J78" i="14"/>
  <c r="I78" i="14"/>
  <c r="H78" i="14"/>
  <c r="G78" i="14"/>
  <c r="D78" i="14"/>
  <c r="D77" i="14"/>
  <c r="F76" i="14"/>
  <c r="D76" i="14"/>
  <c r="D74" i="14"/>
  <c r="D73" i="14"/>
  <c r="D70" i="14"/>
  <c r="D69" i="14"/>
  <c r="AB68" i="14"/>
  <c r="AA68" i="14"/>
  <c r="Z68" i="14"/>
  <c r="Y68" i="14"/>
  <c r="X68" i="14"/>
  <c r="W68" i="14"/>
  <c r="V68" i="14"/>
  <c r="U68" i="14"/>
  <c r="T68" i="14"/>
  <c r="S68" i="14"/>
  <c r="R68" i="14"/>
  <c r="Q68" i="14"/>
  <c r="P68" i="14"/>
  <c r="O68" i="14"/>
  <c r="N68" i="14"/>
  <c r="M68" i="14"/>
  <c r="L68" i="14"/>
  <c r="K68" i="14"/>
  <c r="J68" i="14"/>
  <c r="I68" i="14"/>
  <c r="H68" i="14"/>
  <c r="G68" i="14"/>
  <c r="D68" i="14"/>
  <c r="D67" i="14"/>
  <c r="F66" i="14"/>
  <c r="D66" i="14"/>
  <c r="D64" i="14"/>
  <c r="D63" i="14"/>
  <c r="D60" i="14"/>
  <c r="D59" i="14"/>
  <c r="AB58" i="14"/>
  <c r="AA58" i="14"/>
  <c r="Z58" i="14"/>
  <c r="Y58" i="14"/>
  <c r="X58" i="14"/>
  <c r="W58" i="14"/>
  <c r="V58" i="14"/>
  <c r="U58" i="14"/>
  <c r="T58" i="14"/>
  <c r="S58" i="14"/>
  <c r="R58" i="14"/>
  <c r="Q58" i="14"/>
  <c r="P58" i="14"/>
  <c r="O58" i="14"/>
  <c r="N58" i="14"/>
  <c r="M58" i="14"/>
  <c r="L58" i="14"/>
  <c r="K58" i="14"/>
  <c r="J58" i="14"/>
  <c r="I58" i="14"/>
  <c r="H58" i="14"/>
  <c r="G58" i="14"/>
  <c r="D58" i="14"/>
  <c r="D57" i="14"/>
  <c r="F56" i="14"/>
  <c r="D56" i="14"/>
  <c r="D54" i="14"/>
  <c r="D53" i="14"/>
  <c r="D50" i="14"/>
  <c r="D49" i="14"/>
  <c r="AB48" i="14"/>
  <c r="AA48" i="14"/>
  <c r="Z48" i="14"/>
  <c r="Y48" i="14"/>
  <c r="X48" i="14"/>
  <c r="W48" i="14"/>
  <c r="V48" i="14"/>
  <c r="U48" i="14"/>
  <c r="T48" i="14"/>
  <c r="S48" i="14"/>
  <c r="R48" i="14"/>
  <c r="Q48" i="14"/>
  <c r="P48" i="14"/>
  <c r="O48" i="14"/>
  <c r="N48" i="14"/>
  <c r="M48" i="14"/>
  <c r="L48" i="14"/>
  <c r="K48" i="14"/>
  <c r="J48" i="14"/>
  <c r="I48" i="14"/>
  <c r="H48" i="14"/>
  <c r="G48" i="14"/>
  <c r="D48" i="14"/>
  <c r="D47" i="14"/>
  <c r="F46" i="14"/>
  <c r="D46" i="14"/>
  <c r="D44" i="14"/>
  <c r="D43" i="14"/>
  <c r="D40" i="14"/>
  <c r="D39" i="14"/>
  <c r="AB38" i="14"/>
  <c r="AA38" i="14"/>
  <c r="Z38" i="14"/>
  <c r="Y38" i="14"/>
  <c r="X38" i="14"/>
  <c r="W38" i="14"/>
  <c r="V38" i="14"/>
  <c r="U38" i="14"/>
  <c r="T38" i="14"/>
  <c r="S38" i="14"/>
  <c r="R38" i="14"/>
  <c r="Q38" i="14"/>
  <c r="P38" i="14"/>
  <c r="O38" i="14"/>
  <c r="N38" i="14"/>
  <c r="M38" i="14"/>
  <c r="L38" i="14"/>
  <c r="K38" i="14"/>
  <c r="J38" i="14"/>
  <c r="I38" i="14"/>
  <c r="H38" i="14"/>
  <c r="G38" i="14"/>
  <c r="D38" i="14"/>
  <c r="D37" i="14"/>
  <c r="F36" i="14"/>
  <c r="D36" i="14"/>
  <c r="D34" i="14"/>
  <c r="D33" i="14"/>
  <c r="D30" i="14"/>
  <c r="D29" i="14"/>
  <c r="AB28" i="14"/>
  <c r="AA28" i="14"/>
  <c r="Z28" i="14"/>
  <c r="Y28" i="14"/>
  <c r="X28" i="14"/>
  <c r="W28" i="14"/>
  <c r="V28" i="14"/>
  <c r="U28" i="14"/>
  <c r="T28" i="14"/>
  <c r="S28" i="14"/>
  <c r="R28" i="14"/>
  <c r="Q28" i="14"/>
  <c r="P28" i="14"/>
  <c r="O28" i="14"/>
  <c r="N28" i="14"/>
  <c r="M28" i="14"/>
  <c r="L28" i="14"/>
  <c r="K28" i="14"/>
  <c r="J28" i="14"/>
  <c r="I28" i="14"/>
  <c r="H28" i="14"/>
  <c r="G28" i="14"/>
  <c r="D28" i="14"/>
  <c r="D27" i="14"/>
  <c r="F26" i="14"/>
  <c r="D26" i="14"/>
  <c r="D24" i="14"/>
  <c r="D23" i="14"/>
  <c r="D20" i="14"/>
  <c r="D19" i="14"/>
  <c r="AB18" i="14"/>
  <c r="AA18" i="14"/>
  <c r="Z18" i="14"/>
  <c r="Y18" i="14"/>
  <c r="X18" i="14"/>
  <c r="W18" i="14"/>
  <c r="V18" i="14"/>
  <c r="U18" i="14"/>
  <c r="T18" i="14"/>
  <c r="S18" i="14"/>
  <c r="R18" i="14"/>
  <c r="Q18" i="14"/>
  <c r="P18" i="14"/>
  <c r="O18" i="14"/>
  <c r="N18" i="14"/>
  <c r="M18" i="14"/>
  <c r="L18" i="14"/>
  <c r="K18" i="14"/>
  <c r="J18" i="14"/>
  <c r="I18" i="14"/>
  <c r="H18" i="14"/>
  <c r="G18" i="14"/>
  <c r="D18" i="14"/>
  <c r="D17" i="14"/>
  <c r="F16" i="14"/>
  <c r="D16" i="14"/>
  <c r="D14" i="14"/>
  <c r="D13" i="14"/>
  <c r="D10" i="14"/>
  <c r="D9" i="14"/>
  <c r="AB8" i="14"/>
  <c r="AA8" i="14"/>
  <c r="Z8" i="14"/>
  <c r="Y8" i="14"/>
  <c r="X8" i="14"/>
  <c r="W8" i="14"/>
  <c r="V8" i="14"/>
  <c r="U8" i="14"/>
  <c r="T8" i="14"/>
  <c r="S8" i="14"/>
  <c r="R8" i="14"/>
  <c r="Q8" i="14"/>
  <c r="P8" i="14"/>
  <c r="O8" i="14"/>
  <c r="N8" i="14"/>
  <c r="M8" i="14"/>
  <c r="L8" i="14"/>
  <c r="K8" i="14"/>
  <c r="J8" i="14"/>
  <c r="I8" i="14"/>
  <c r="H8" i="14"/>
  <c r="G8" i="14"/>
  <c r="D8" i="14"/>
  <c r="D57" i="15"/>
  <c r="F56" i="15"/>
  <c r="D56" i="15"/>
  <c r="D54" i="15"/>
  <c r="D53" i="15"/>
  <c r="D50" i="15"/>
  <c r="D49" i="15"/>
  <c r="AB48" i="15"/>
  <c r="AA48" i="15"/>
  <c r="Z48" i="15"/>
  <c r="Y48" i="15"/>
  <c r="X48" i="15"/>
  <c r="W48" i="15"/>
  <c r="V48" i="15"/>
  <c r="U48" i="15"/>
  <c r="T48" i="15"/>
  <c r="S48" i="15"/>
  <c r="R48" i="15"/>
  <c r="Q48" i="15"/>
  <c r="P48" i="15"/>
  <c r="O48" i="15"/>
  <c r="N48" i="15"/>
  <c r="M48" i="15"/>
  <c r="L48" i="15"/>
  <c r="K48" i="15"/>
  <c r="J48" i="15"/>
  <c r="I48" i="15"/>
  <c r="H48" i="15"/>
  <c r="G48" i="15"/>
  <c r="D48" i="15"/>
  <c r="D47" i="15"/>
  <c r="F46" i="15"/>
  <c r="D46" i="15"/>
  <c r="D44" i="15"/>
  <c r="D43" i="15"/>
  <c r="D40" i="15"/>
  <c r="D39" i="15"/>
  <c r="AB38" i="15"/>
  <c r="AA38" i="15"/>
  <c r="Z38" i="15"/>
  <c r="Y38" i="15"/>
  <c r="X38" i="15"/>
  <c r="W38" i="15"/>
  <c r="V38" i="15"/>
  <c r="U38" i="15"/>
  <c r="T38" i="15"/>
  <c r="S38" i="15"/>
  <c r="R38" i="15"/>
  <c r="Q38" i="15"/>
  <c r="P38" i="15"/>
  <c r="O38" i="15"/>
  <c r="N38" i="15"/>
  <c r="M38" i="15"/>
  <c r="L38" i="15"/>
  <c r="K38" i="15"/>
  <c r="J38" i="15"/>
  <c r="I38" i="15"/>
  <c r="H38" i="15"/>
  <c r="G38" i="15"/>
  <c r="D38" i="15"/>
  <c r="D37" i="15"/>
  <c r="F36" i="15"/>
  <c r="D36" i="15"/>
  <c r="D34" i="15"/>
  <c r="D33" i="15"/>
  <c r="D30" i="15"/>
  <c r="D29" i="15"/>
  <c r="AB28" i="15"/>
  <c r="AA28" i="15"/>
  <c r="Z28" i="15"/>
  <c r="Y28" i="15"/>
  <c r="X28" i="15"/>
  <c r="W28" i="15"/>
  <c r="V28" i="15"/>
  <c r="U28" i="15"/>
  <c r="T28" i="15"/>
  <c r="S28" i="15"/>
  <c r="R28" i="15"/>
  <c r="Q28" i="15"/>
  <c r="P28" i="15"/>
  <c r="O28" i="15"/>
  <c r="N28" i="15"/>
  <c r="M28" i="15"/>
  <c r="L28" i="15"/>
  <c r="K28" i="15"/>
  <c r="J28" i="15"/>
  <c r="I28" i="15"/>
  <c r="H28" i="15"/>
  <c r="G28" i="15"/>
  <c r="D28" i="15"/>
  <c r="D27" i="15"/>
  <c r="F26" i="15"/>
  <c r="D26" i="15"/>
  <c r="D24" i="15"/>
  <c r="D23" i="15"/>
  <c r="D20" i="15"/>
  <c r="D19" i="15"/>
  <c r="AB18" i="15"/>
  <c r="AA18" i="15"/>
  <c r="Z18" i="15"/>
  <c r="Y18" i="15"/>
  <c r="X18" i="15"/>
  <c r="W18" i="15"/>
  <c r="V18" i="15"/>
  <c r="U18" i="15"/>
  <c r="T18" i="15"/>
  <c r="S18" i="15"/>
  <c r="R18" i="15"/>
  <c r="Q18" i="15"/>
  <c r="P18" i="15"/>
  <c r="O18" i="15"/>
  <c r="N18" i="15"/>
  <c r="M18" i="15"/>
  <c r="L18" i="15"/>
  <c r="K18" i="15"/>
  <c r="J18" i="15"/>
  <c r="I18" i="15"/>
  <c r="H18" i="15"/>
  <c r="G18" i="15"/>
  <c r="D18" i="15"/>
  <c r="D17" i="15"/>
  <c r="F16" i="15"/>
  <c r="D16" i="15"/>
  <c r="D14" i="15"/>
  <c r="D13" i="15"/>
  <c r="D10" i="15"/>
  <c r="D9" i="15"/>
  <c r="AB8" i="15"/>
  <c r="AA8" i="15"/>
  <c r="Z8" i="15"/>
  <c r="Y8" i="15"/>
  <c r="X8" i="15"/>
  <c r="W8" i="15"/>
  <c r="V8" i="15"/>
  <c r="U8" i="15"/>
  <c r="T8" i="15"/>
  <c r="S8" i="15"/>
  <c r="R8" i="15"/>
  <c r="Q8" i="15"/>
  <c r="P8" i="15"/>
  <c r="O8" i="15"/>
  <c r="N8" i="15"/>
  <c r="M8" i="15"/>
  <c r="L8" i="15"/>
  <c r="K8" i="15"/>
  <c r="J8" i="15"/>
  <c r="I8" i="15"/>
  <c r="H8" i="15"/>
  <c r="G8" i="15"/>
  <c r="D8" i="15"/>
  <c r="D97" i="13"/>
  <c r="F96" i="13"/>
  <c r="D96" i="13"/>
  <c r="D94" i="13"/>
  <c r="D93" i="13"/>
  <c r="D90" i="13"/>
  <c r="D89" i="13"/>
  <c r="AB88" i="13"/>
  <c r="AA88" i="13"/>
  <c r="Z88" i="13"/>
  <c r="Y88" i="13"/>
  <c r="X88" i="13"/>
  <c r="W88" i="13"/>
  <c r="V88" i="13"/>
  <c r="U88" i="13"/>
  <c r="T88" i="13"/>
  <c r="S88" i="13"/>
  <c r="R88" i="13"/>
  <c r="Q88" i="13"/>
  <c r="P88" i="13"/>
  <c r="O88" i="13"/>
  <c r="N88" i="13"/>
  <c r="M88" i="13"/>
  <c r="L88" i="13"/>
  <c r="K88" i="13"/>
  <c r="J88" i="13"/>
  <c r="I88" i="13"/>
  <c r="H88" i="13"/>
  <c r="G88" i="13"/>
  <c r="D88" i="13"/>
  <c r="D87" i="13"/>
  <c r="F86" i="13"/>
  <c r="D86" i="13"/>
  <c r="D84" i="13"/>
  <c r="D83" i="13"/>
  <c r="D80" i="13"/>
  <c r="D79" i="13"/>
  <c r="AB78" i="13"/>
  <c r="AA78" i="13"/>
  <c r="Z78" i="13"/>
  <c r="Y78" i="13"/>
  <c r="X78" i="13"/>
  <c r="W78" i="13"/>
  <c r="V78" i="13"/>
  <c r="U78" i="13"/>
  <c r="T78" i="13"/>
  <c r="S78" i="13"/>
  <c r="R78" i="13"/>
  <c r="Q78" i="13"/>
  <c r="P78" i="13"/>
  <c r="O78" i="13"/>
  <c r="N78" i="13"/>
  <c r="M78" i="13"/>
  <c r="L78" i="13"/>
  <c r="K78" i="13"/>
  <c r="J78" i="13"/>
  <c r="I78" i="13"/>
  <c r="H78" i="13"/>
  <c r="G78" i="13"/>
  <c r="D78" i="13"/>
  <c r="D77" i="13"/>
  <c r="F76" i="13"/>
  <c r="D76" i="13"/>
  <c r="D74" i="13"/>
  <c r="D73" i="13"/>
  <c r="D70" i="13"/>
  <c r="D69" i="13"/>
  <c r="AB68" i="13"/>
  <c r="AA68" i="13"/>
  <c r="Z68" i="13"/>
  <c r="Y68" i="13"/>
  <c r="X68" i="13"/>
  <c r="W68" i="13"/>
  <c r="V68" i="13"/>
  <c r="U68" i="13"/>
  <c r="T68" i="13"/>
  <c r="S68" i="13"/>
  <c r="R68" i="13"/>
  <c r="Q68" i="13"/>
  <c r="P68" i="13"/>
  <c r="O68" i="13"/>
  <c r="N68" i="13"/>
  <c r="M68" i="13"/>
  <c r="L68" i="13"/>
  <c r="K68" i="13"/>
  <c r="J68" i="13"/>
  <c r="I68" i="13"/>
  <c r="H68" i="13"/>
  <c r="G68" i="13"/>
  <c r="D68" i="13"/>
  <c r="D67" i="13"/>
  <c r="F66" i="13"/>
  <c r="D66" i="13"/>
  <c r="D64" i="13"/>
  <c r="D63" i="13"/>
  <c r="D60" i="13"/>
  <c r="D59" i="13"/>
  <c r="AB58" i="13"/>
  <c r="AA58" i="13"/>
  <c r="Z58" i="13"/>
  <c r="Y58" i="13"/>
  <c r="X58" i="13"/>
  <c r="W58" i="13"/>
  <c r="V58" i="13"/>
  <c r="U58" i="13"/>
  <c r="T58" i="13"/>
  <c r="S58" i="13"/>
  <c r="R58" i="13"/>
  <c r="Q58" i="13"/>
  <c r="P58" i="13"/>
  <c r="O58" i="13"/>
  <c r="N58" i="13"/>
  <c r="M58" i="13"/>
  <c r="L58" i="13"/>
  <c r="K58" i="13"/>
  <c r="J58" i="13"/>
  <c r="I58" i="13"/>
  <c r="H58" i="13"/>
  <c r="G58" i="13"/>
  <c r="D58" i="13"/>
  <c r="D57" i="13"/>
  <c r="F56" i="13"/>
  <c r="D56" i="13"/>
  <c r="D54" i="13"/>
  <c r="D53" i="13"/>
  <c r="D50" i="13"/>
  <c r="D49" i="13"/>
  <c r="AB48" i="13"/>
  <c r="AA48" i="13"/>
  <c r="Z48" i="13"/>
  <c r="Y48" i="13"/>
  <c r="X48" i="13"/>
  <c r="W48" i="13"/>
  <c r="V48" i="13"/>
  <c r="U48" i="13"/>
  <c r="T48" i="13"/>
  <c r="S48" i="13"/>
  <c r="R48" i="13"/>
  <c r="Q48" i="13"/>
  <c r="P48" i="13"/>
  <c r="O48" i="13"/>
  <c r="N48" i="13"/>
  <c r="M48" i="13"/>
  <c r="L48" i="13"/>
  <c r="K48" i="13"/>
  <c r="J48" i="13"/>
  <c r="I48" i="13"/>
  <c r="H48" i="13"/>
  <c r="G48" i="13"/>
  <c r="D48" i="13"/>
  <c r="D47" i="13"/>
  <c r="F46" i="13"/>
  <c r="D46" i="13"/>
  <c r="D44" i="13"/>
  <c r="D43" i="13"/>
  <c r="D40" i="13"/>
  <c r="D39" i="13"/>
  <c r="AB38" i="13"/>
  <c r="AA38" i="13"/>
  <c r="Z38" i="13"/>
  <c r="Y38" i="13"/>
  <c r="X38" i="13"/>
  <c r="W38" i="13"/>
  <c r="V38" i="13"/>
  <c r="U38" i="13"/>
  <c r="T38" i="13"/>
  <c r="S38" i="13"/>
  <c r="R38" i="13"/>
  <c r="Q38" i="13"/>
  <c r="P38" i="13"/>
  <c r="O38" i="13"/>
  <c r="N38" i="13"/>
  <c r="M38" i="13"/>
  <c r="L38" i="13"/>
  <c r="K38" i="13"/>
  <c r="J38" i="13"/>
  <c r="I38" i="13"/>
  <c r="H38" i="13"/>
  <c r="G38" i="13"/>
  <c r="D38" i="13"/>
  <c r="D37" i="13"/>
  <c r="F36" i="13"/>
  <c r="D36" i="13"/>
  <c r="D34" i="13"/>
  <c r="D33" i="13"/>
  <c r="D30" i="13"/>
  <c r="D29" i="13"/>
  <c r="AB28" i="13"/>
  <c r="AA28" i="13"/>
  <c r="Z28" i="13"/>
  <c r="Y28" i="13"/>
  <c r="X28" i="13"/>
  <c r="W28" i="13"/>
  <c r="V28" i="13"/>
  <c r="U28" i="13"/>
  <c r="T28" i="13"/>
  <c r="S28" i="13"/>
  <c r="R28" i="13"/>
  <c r="Q28" i="13"/>
  <c r="P28" i="13"/>
  <c r="O28" i="13"/>
  <c r="N28" i="13"/>
  <c r="M28" i="13"/>
  <c r="L28" i="13"/>
  <c r="K28" i="13"/>
  <c r="J28" i="13"/>
  <c r="I28" i="13"/>
  <c r="H28" i="13"/>
  <c r="G28" i="13"/>
  <c r="D28" i="13"/>
  <c r="D27" i="13"/>
  <c r="F26" i="13"/>
  <c r="D26" i="13"/>
  <c r="D24" i="13"/>
  <c r="D23" i="13"/>
  <c r="D20" i="13"/>
  <c r="D19" i="13"/>
  <c r="AB18" i="13"/>
  <c r="AA18" i="13"/>
  <c r="Z18" i="13"/>
  <c r="Y18" i="13"/>
  <c r="X18" i="13"/>
  <c r="W18" i="13"/>
  <c r="V18" i="13"/>
  <c r="U18" i="13"/>
  <c r="T18" i="13"/>
  <c r="S18" i="13"/>
  <c r="R18" i="13"/>
  <c r="Q18" i="13"/>
  <c r="P18" i="13"/>
  <c r="O18" i="13"/>
  <c r="N18" i="13"/>
  <c r="M18" i="13"/>
  <c r="L18" i="13"/>
  <c r="K18" i="13"/>
  <c r="J18" i="13"/>
  <c r="I18" i="13"/>
  <c r="H18" i="13"/>
  <c r="G18" i="13"/>
  <c r="D18" i="13"/>
  <c r="D17" i="13"/>
  <c r="F16" i="13"/>
  <c r="D16" i="13"/>
  <c r="D14" i="13"/>
  <c r="D13" i="13"/>
  <c r="D10" i="13"/>
  <c r="D9" i="13"/>
  <c r="AB8" i="13"/>
  <c r="AA8" i="13"/>
  <c r="Z8" i="13"/>
  <c r="Y8" i="13"/>
  <c r="X8" i="13"/>
  <c r="W8" i="13"/>
  <c r="V8" i="13"/>
  <c r="U8" i="13"/>
  <c r="T8" i="13"/>
  <c r="S8" i="13"/>
  <c r="R8" i="13"/>
  <c r="Q8" i="13"/>
  <c r="P8" i="13"/>
  <c r="O8" i="13"/>
  <c r="N8" i="13"/>
  <c r="M8" i="13"/>
  <c r="L8" i="13"/>
  <c r="K8" i="13"/>
  <c r="J8" i="13"/>
  <c r="I8" i="13"/>
  <c r="H8" i="13"/>
  <c r="G8" i="13"/>
  <c r="D8" i="13"/>
  <c r="D37" i="16"/>
  <c r="F36" i="16"/>
  <c r="D36" i="16"/>
  <c r="D34" i="16"/>
  <c r="D33" i="16"/>
  <c r="D30" i="16"/>
  <c r="D29" i="16"/>
  <c r="AB28" i="16"/>
  <c r="AA28" i="16"/>
  <c r="Z28" i="16"/>
  <c r="Y28" i="16"/>
  <c r="X28" i="16"/>
  <c r="W28" i="16"/>
  <c r="V28" i="16"/>
  <c r="U28" i="16"/>
  <c r="T28" i="16"/>
  <c r="S28" i="16"/>
  <c r="R28" i="16"/>
  <c r="Q28" i="16"/>
  <c r="P28" i="16"/>
  <c r="O28" i="16"/>
  <c r="N28" i="16"/>
  <c r="M28" i="16"/>
  <c r="L28" i="16"/>
  <c r="K28" i="16"/>
  <c r="J28" i="16"/>
  <c r="I28" i="16"/>
  <c r="H28" i="16"/>
  <c r="G28" i="16"/>
  <c r="D28" i="16"/>
  <c r="D27" i="16"/>
  <c r="F26" i="16"/>
  <c r="D26" i="16"/>
  <c r="D24" i="16"/>
  <c r="D23" i="16"/>
  <c r="D20" i="16"/>
  <c r="D19" i="16"/>
  <c r="AB18" i="16"/>
  <c r="AA18" i="16"/>
  <c r="Z18" i="16"/>
  <c r="Y18" i="16"/>
  <c r="X18" i="16"/>
  <c r="W18" i="16"/>
  <c r="V18" i="16"/>
  <c r="U18" i="16"/>
  <c r="T18" i="16"/>
  <c r="S18" i="16"/>
  <c r="R18" i="16"/>
  <c r="Q18" i="16"/>
  <c r="P18" i="16"/>
  <c r="O18" i="16"/>
  <c r="N18" i="16"/>
  <c r="M18" i="16"/>
  <c r="L18" i="16"/>
  <c r="K18" i="16"/>
  <c r="J18" i="16"/>
  <c r="I18" i="16"/>
  <c r="H18" i="16"/>
  <c r="G18" i="16"/>
  <c r="D18" i="16"/>
  <c r="D17" i="16"/>
  <c r="F16" i="16"/>
  <c r="D16" i="16"/>
  <c r="D14" i="16"/>
  <c r="D13" i="16"/>
  <c r="D10" i="16"/>
  <c r="D9" i="16"/>
  <c r="AB8" i="16"/>
  <c r="AA8" i="16"/>
  <c r="Z8" i="16"/>
  <c r="Y8" i="16"/>
  <c r="X8" i="16"/>
  <c r="W8" i="16"/>
  <c r="V8" i="16"/>
  <c r="U8" i="16"/>
  <c r="T8" i="16"/>
  <c r="S8" i="16"/>
  <c r="R8" i="16"/>
  <c r="Q8" i="16"/>
  <c r="P8" i="16"/>
  <c r="O8" i="16"/>
  <c r="N8" i="16"/>
  <c r="M8" i="16"/>
  <c r="L8" i="16"/>
  <c r="K8" i="16"/>
  <c r="J8" i="16"/>
  <c r="I8" i="16"/>
  <c r="H8" i="16"/>
  <c r="G8" i="16"/>
  <c r="D8" i="16"/>
  <c r="D57" i="12"/>
  <c r="F56" i="12"/>
  <c r="D56" i="12"/>
  <c r="D54" i="12"/>
  <c r="D53" i="12"/>
  <c r="D50" i="12"/>
  <c r="D49" i="12"/>
  <c r="AB48" i="12"/>
  <c r="AA48" i="12"/>
  <c r="Z48" i="12"/>
  <c r="Y48" i="12"/>
  <c r="X48" i="12"/>
  <c r="W48" i="12"/>
  <c r="V48" i="12"/>
  <c r="U48" i="12"/>
  <c r="T48" i="12"/>
  <c r="S48" i="12"/>
  <c r="R48" i="12"/>
  <c r="Q48" i="12"/>
  <c r="P48" i="12"/>
  <c r="O48" i="12"/>
  <c r="N48" i="12"/>
  <c r="M48" i="12"/>
  <c r="L48" i="12"/>
  <c r="K48" i="12"/>
  <c r="J48" i="12"/>
  <c r="I48" i="12"/>
  <c r="H48" i="12"/>
  <c r="G48" i="12"/>
  <c r="D48" i="12"/>
  <c r="D47" i="12"/>
  <c r="F46" i="12"/>
  <c r="D46" i="12"/>
  <c r="D44" i="12"/>
  <c r="D43" i="12"/>
  <c r="D40" i="12"/>
  <c r="D39" i="12"/>
  <c r="AB38" i="12"/>
  <c r="AA38" i="12"/>
  <c r="Z38" i="12"/>
  <c r="Y38" i="12"/>
  <c r="X38" i="12"/>
  <c r="W38" i="12"/>
  <c r="V38" i="12"/>
  <c r="U38" i="12"/>
  <c r="T38" i="12"/>
  <c r="S38" i="12"/>
  <c r="R38" i="12"/>
  <c r="Q38" i="12"/>
  <c r="P38" i="12"/>
  <c r="O38" i="12"/>
  <c r="N38" i="12"/>
  <c r="M38" i="12"/>
  <c r="L38" i="12"/>
  <c r="K38" i="12"/>
  <c r="J38" i="12"/>
  <c r="I38" i="12"/>
  <c r="H38" i="12"/>
  <c r="G38" i="12"/>
  <c r="D38" i="12"/>
  <c r="D37" i="12"/>
  <c r="F36" i="12"/>
  <c r="D36" i="12"/>
  <c r="D34" i="12"/>
  <c r="D33" i="12"/>
  <c r="D30" i="12"/>
  <c r="D29" i="12"/>
  <c r="AB28" i="12"/>
  <c r="AA28" i="12"/>
  <c r="Z28" i="12"/>
  <c r="Y28" i="12"/>
  <c r="X28" i="12"/>
  <c r="W28" i="12"/>
  <c r="V28" i="12"/>
  <c r="U28" i="12"/>
  <c r="T28" i="12"/>
  <c r="S28" i="12"/>
  <c r="R28" i="12"/>
  <c r="Q28" i="12"/>
  <c r="P28" i="12"/>
  <c r="O28" i="12"/>
  <c r="N28" i="12"/>
  <c r="M28" i="12"/>
  <c r="L28" i="12"/>
  <c r="K28" i="12"/>
  <c r="J28" i="12"/>
  <c r="I28" i="12"/>
  <c r="H28" i="12"/>
  <c r="G28" i="12"/>
  <c r="D28" i="12"/>
  <c r="D27" i="12"/>
  <c r="F26" i="12"/>
  <c r="D26" i="12"/>
  <c r="D24" i="12"/>
  <c r="D23" i="12"/>
  <c r="D20" i="12"/>
  <c r="D19" i="12"/>
  <c r="AB18" i="12"/>
  <c r="AA18" i="12"/>
  <c r="Z18" i="12"/>
  <c r="Y18" i="12"/>
  <c r="X18" i="12"/>
  <c r="W18" i="12"/>
  <c r="V18" i="12"/>
  <c r="U18" i="12"/>
  <c r="T18" i="12"/>
  <c r="S18" i="12"/>
  <c r="R18" i="12"/>
  <c r="Q18" i="12"/>
  <c r="P18" i="12"/>
  <c r="O18" i="12"/>
  <c r="N18" i="12"/>
  <c r="M18" i="12"/>
  <c r="L18" i="12"/>
  <c r="K18" i="12"/>
  <c r="J18" i="12"/>
  <c r="I18" i="12"/>
  <c r="H18" i="12"/>
  <c r="G18" i="12"/>
  <c r="D18" i="12"/>
  <c r="D17" i="12"/>
  <c r="F16" i="12"/>
  <c r="D16" i="12"/>
  <c r="D14" i="12"/>
  <c r="D13" i="12"/>
  <c r="D10" i="12"/>
  <c r="D9" i="12"/>
  <c r="AB8" i="12"/>
  <c r="AA8" i="12"/>
  <c r="Z8" i="12"/>
  <c r="Y8" i="12"/>
  <c r="X8" i="12"/>
  <c r="W8" i="12"/>
  <c r="V8" i="12"/>
  <c r="U8" i="12"/>
  <c r="T8" i="12"/>
  <c r="S8" i="12"/>
  <c r="R8" i="12"/>
  <c r="Q8" i="12"/>
  <c r="P8" i="12"/>
  <c r="O8" i="12"/>
  <c r="N8" i="12"/>
  <c r="M8" i="12"/>
  <c r="L8" i="12"/>
  <c r="K8" i="12"/>
  <c r="J8" i="12"/>
  <c r="I8" i="12"/>
  <c r="H8" i="12"/>
  <c r="G8" i="12"/>
  <c r="D8" i="12"/>
  <c r="D77" i="5"/>
  <c r="F76" i="5"/>
  <c r="D76" i="5"/>
  <c r="D74" i="5"/>
  <c r="D73" i="5"/>
  <c r="D70" i="5"/>
  <c r="D69" i="5"/>
  <c r="AB68" i="5"/>
  <c r="AA68" i="5"/>
  <c r="Z68" i="5"/>
  <c r="Y68" i="5"/>
  <c r="X68" i="5"/>
  <c r="W68" i="5"/>
  <c r="V68" i="5"/>
  <c r="U68" i="5"/>
  <c r="T68" i="5"/>
  <c r="S68" i="5"/>
  <c r="R68" i="5"/>
  <c r="Q68" i="5"/>
  <c r="P68" i="5"/>
  <c r="O68" i="5"/>
  <c r="N68" i="5"/>
  <c r="M68" i="5"/>
  <c r="L68" i="5"/>
  <c r="K68" i="5"/>
  <c r="J68" i="5"/>
  <c r="I68" i="5"/>
  <c r="H68" i="5"/>
  <c r="G68" i="5"/>
  <c r="D68" i="5"/>
  <c r="D67" i="5"/>
  <c r="F66" i="5"/>
  <c r="D66" i="5"/>
  <c r="D64" i="5"/>
  <c r="D63" i="5"/>
  <c r="D60" i="5"/>
  <c r="D59" i="5"/>
  <c r="AB58" i="5"/>
  <c r="AA58" i="5"/>
  <c r="Z58" i="5"/>
  <c r="Y58" i="5"/>
  <c r="X58" i="5"/>
  <c r="W58" i="5"/>
  <c r="V58" i="5"/>
  <c r="U58" i="5"/>
  <c r="T58" i="5"/>
  <c r="S58" i="5"/>
  <c r="R58" i="5"/>
  <c r="Q58" i="5"/>
  <c r="P58" i="5"/>
  <c r="O58" i="5"/>
  <c r="N58" i="5"/>
  <c r="M58" i="5"/>
  <c r="L58" i="5"/>
  <c r="K58" i="5"/>
  <c r="J58" i="5"/>
  <c r="I58" i="5"/>
  <c r="H58" i="5"/>
  <c r="G58" i="5"/>
  <c r="D58" i="5"/>
  <c r="D57" i="5"/>
  <c r="F56" i="5"/>
  <c r="D56" i="5"/>
  <c r="D54" i="5"/>
  <c r="D53" i="5"/>
  <c r="D50" i="5"/>
  <c r="D49" i="5"/>
  <c r="AB48" i="5"/>
  <c r="AA48" i="5"/>
  <c r="Z48" i="5"/>
  <c r="Y48" i="5"/>
  <c r="X48" i="5"/>
  <c r="W48" i="5"/>
  <c r="V48" i="5"/>
  <c r="U48" i="5"/>
  <c r="T48" i="5"/>
  <c r="S48" i="5"/>
  <c r="R48" i="5"/>
  <c r="Q48" i="5"/>
  <c r="P48" i="5"/>
  <c r="O48" i="5"/>
  <c r="N48" i="5"/>
  <c r="M48" i="5"/>
  <c r="L48" i="5"/>
  <c r="K48" i="5"/>
  <c r="J48" i="5"/>
  <c r="I48" i="5"/>
  <c r="H48" i="5"/>
  <c r="G48" i="5"/>
  <c r="D48" i="5"/>
  <c r="D47" i="5"/>
  <c r="F46" i="5"/>
  <c r="D46" i="5"/>
  <c r="D44" i="5"/>
  <c r="D43" i="5"/>
  <c r="D40" i="5"/>
  <c r="D39" i="5"/>
  <c r="AB38" i="5"/>
  <c r="AA38" i="5"/>
  <c r="Z38" i="5"/>
  <c r="Y38" i="5"/>
  <c r="X38" i="5"/>
  <c r="W38" i="5"/>
  <c r="V38" i="5"/>
  <c r="U38" i="5"/>
  <c r="T38" i="5"/>
  <c r="S38" i="5"/>
  <c r="R38" i="5"/>
  <c r="Q38" i="5"/>
  <c r="P38" i="5"/>
  <c r="O38" i="5"/>
  <c r="N38" i="5"/>
  <c r="M38" i="5"/>
  <c r="L38" i="5"/>
  <c r="K38" i="5"/>
  <c r="J38" i="5"/>
  <c r="I38" i="5"/>
  <c r="H38" i="5"/>
  <c r="G38" i="5"/>
  <c r="D38" i="5"/>
  <c r="D37" i="5"/>
  <c r="F36" i="5"/>
  <c r="D36" i="5"/>
  <c r="D34" i="5"/>
  <c r="D33" i="5"/>
  <c r="D30" i="5"/>
  <c r="D29" i="5"/>
  <c r="AB28" i="5"/>
  <c r="AA28" i="5"/>
  <c r="Z28" i="5"/>
  <c r="Y28" i="5"/>
  <c r="X28" i="5"/>
  <c r="W28" i="5"/>
  <c r="V28" i="5"/>
  <c r="U28" i="5"/>
  <c r="T28" i="5"/>
  <c r="S28" i="5"/>
  <c r="R28" i="5"/>
  <c r="Q28" i="5"/>
  <c r="P28" i="5"/>
  <c r="O28" i="5"/>
  <c r="N28" i="5"/>
  <c r="M28" i="5"/>
  <c r="L28" i="5"/>
  <c r="K28" i="5"/>
  <c r="J28" i="5"/>
  <c r="I28" i="5"/>
  <c r="H28" i="5"/>
  <c r="G28" i="5"/>
  <c r="D28" i="5"/>
  <c r="D27" i="5"/>
  <c r="F26" i="5"/>
  <c r="D26" i="5"/>
  <c r="D24" i="5"/>
  <c r="D23" i="5"/>
  <c r="D20" i="5"/>
  <c r="D19" i="5"/>
  <c r="AB18" i="5"/>
  <c r="AA18" i="5"/>
  <c r="Z18" i="5"/>
  <c r="Y18" i="5"/>
  <c r="X18" i="5"/>
  <c r="W18" i="5"/>
  <c r="V18" i="5"/>
  <c r="U18" i="5"/>
  <c r="T18" i="5"/>
  <c r="S18" i="5"/>
  <c r="R18" i="5"/>
  <c r="Q18" i="5"/>
  <c r="P18" i="5"/>
  <c r="O18" i="5"/>
  <c r="N18" i="5"/>
  <c r="M18" i="5"/>
  <c r="L18" i="5"/>
  <c r="K18" i="5"/>
  <c r="J18" i="5"/>
  <c r="I18" i="5"/>
  <c r="H18" i="5"/>
  <c r="G18" i="5"/>
  <c r="D18" i="5"/>
  <c r="D17" i="5"/>
  <c r="F16" i="5"/>
  <c r="D16" i="5"/>
  <c r="D14" i="5"/>
  <c r="D13" i="5"/>
  <c r="D10" i="5"/>
  <c r="D9" i="5"/>
  <c r="AB8" i="5"/>
  <c r="AA8" i="5"/>
  <c r="Z8" i="5"/>
  <c r="Y8" i="5"/>
  <c r="X8" i="5"/>
  <c r="W8" i="5"/>
  <c r="V8" i="5"/>
  <c r="U8" i="5"/>
  <c r="T8" i="5"/>
  <c r="S8" i="5"/>
  <c r="R8" i="5"/>
  <c r="Q8" i="5"/>
  <c r="P8" i="5"/>
  <c r="O8" i="5"/>
  <c r="N8" i="5"/>
  <c r="M8" i="5"/>
  <c r="L8" i="5"/>
  <c r="K8" i="5"/>
  <c r="J8" i="5"/>
  <c r="I8" i="5"/>
  <c r="H8" i="5"/>
  <c r="G8" i="5"/>
  <c r="D8" i="5"/>
  <c r="E137" i="4"/>
  <c r="D137" i="4"/>
  <c r="D136" i="4"/>
  <c r="E134" i="4"/>
  <c r="D134" i="4"/>
  <c r="M133" i="4"/>
  <c r="L133" i="4"/>
  <c r="K133" i="4"/>
  <c r="J133" i="4"/>
  <c r="D133" i="4"/>
  <c r="H132" i="4"/>
  <c r="E132" i="4"/>
  <c r="O131" i="4"/>
  <c r="N131" i="4"/>
  <c r="M131" i="4"/>
  <c r="L131" i="4"/>
  <c r="K131" i="4"/>
  <c r="J131" i="4"/>
  <c r="D131" i="4"/>
  <c r="E130" i="4"/>
  <c r="D130" i="4"/>
  <c r="D129" i="4"/>
  <c r="E127" i="4"/>
  <c r="D127" i="4"/>
  <c r="M126" i="4"/>
  <c r="L126" i="4"/>
  <c r="K126" i="4"/>
  <c r="J126" i="4"/>
  <c r="D126" i="4"/>
  <c r="H125" i="4"/>
  <c r="E125" i="4"/>
  <c r="O124" i="4"/>
  <c r="N124" i="4"/>
  <c r="M124" i="4"/>
  <c r="L124" i="4"/>
  <c r="K124" i="4"/>
  <c r="J124" i="4"/>
  <c r="D124" i="4"/>
  <c r="E123" i="4"/>
  <c r="D123" i="4"/>
  <c r="D122" i="4"/>
  <c r="E120" i="4"/>
  <c r="D120" i="4"/>
  <c r="M119" i="4"/>
  <c r="L119" i="4"/>
  <c r="K119" i="4"/>
  <c r="J119" i="4"/>
  <c r="D119" i="4"/>
  <c r="H118" i="4"/>
  <c r="E118" i="4"/>
  <c r="O117" i="4"/>
  <c r="N117" i="4"/>
  <c r="M117" i="4"/>
  <c r="L117" i="4"/>
  <c r="K117" i="4"/>
  <c r="J117" i="4"/>
  <c r="D117" i="4"/>
  <c r="E116" i="4"/>
  <c r="D116" i="4"/>
  <c r="D115" i="4"/>
  <c r="E113" i="4"/>
  <c r="D113" i="4"/>
  <c r="M112" i="4"/>
  <c r="L112" i="4"/>
  <c r="K112" i="4"/>
  <c r="J112" i="4"/>
  <c r="D112" i="4"/>
  <c r="H111" i="4"/>
  <c r="E111" i="4"/>
  <c r="O110" i="4"/>
  <c r="N110" i="4"/>
  <c r="M110" i="4"/>
  <c r="L110" i="4"/>
  <c r="K110" i="4"/>
  <c r="J110" i="4"/>
  <c r="D110" i="4"/>
  <c r="E109" i="4"/>
  <c r="D109" i="4"/>
  <c r="D108" i="4"/>
  <c r="E106" i="4"/>
  <c r="D106" i="4"/>
  <c r="M105" i="4"/>
  <c r="L105" i="4"/>
  <c r="K105" i="4"/>
  <c r="J105" i="4"/>
  <c r="D105" i="4"/>
  <c r="H104" i="4"/>
  <c r="E104" i="4"/>
  <c r="O103" i="4"/>
  <c r="N103" i="4"/>
  <c r="M103" i="4"/>
  <c r="L103" i="4"/>
  <c r="K103" i="4"/>
  <c r="J103" i="4"/>
  <c r="D103" i="4"/>
  <c r="E102" i="4"/>
  <c r="D102" i="4"/>
  <c r="D101" i="4"/>
  <c r="E99" i="4"/>
  <c r="D99" i="4"/>
  <c r="M98" i="4"/>
  <c r="L98" i="4"/>
  <c r="K98" i="4"/>
  <c r="J98" i="4"/>
  <c r="D98" i="4"/>
  <c r="H97" i="4"/>
  <c r="E97" i="4"/>
  <c r="O96" i="4"/>
  <c r="N96" i="4"/>
  <c r="M96" i="4"/>
  <c r="L96" i="4"/>
  <c r="K96" i="4"/>
  <c r="J96" i="4"/>
  <c r="D96" i="4"/>
  <c r="E95" i="4"/>
  <c r="D95" i="4"/>
  <c r="D94" i="4"/>
  <c r="E92" i="4"/>
  <c r="D92" i="4"/>
  <c r="M91" i="4"/>
  <c r="L91" i="4"/>
  <c r="K91" i="4"/>
  <c r="J91" i="4"/>
  <c r="D91" i="4"/>
  <c r="H90" i="4"/>
  <c r="E90" i="4"/>
  <c r="O89" i="4"/>
  <c r="N89" i="4"/>
  <c r="M89" i="4"/>
  <c r="L89" i="4"/>
  <c r="K89" i="4"/>
  <c r="J89" i="4"/>
  <c r="D89" i="4"/>
  <c r="E88" i="4"/>
  <c r="D88" i="4"/>
  <c r="D87" i="4"/>
  <c r="E85" i="4"/>
  <c r="D85" i="4"/>
  <c r="M84" i="4"/>
  <c r="L84" i="4"/>
  <c r="K84" i="4"/>
  <c r="J84" i="4"/>
  <c r="D84" i="4"/>
  <c r="H83" i="4"/>
  <c r="E83" i="4"/>
  <c r="O82" i="4"/>
  <c r="N82" i="4"/>
  <c r="M82" i="4"/>
  <c r="L82" i="4"/>
  <c r="K82" i="4"/>
  <c r="J82" i="4"/>
  <c r="D82" i="4"/>
  <c r="E81" i="4"/>
  <c r="D81" i="4"/>
  <c r="D80" i="4"/>
  <c r="E78" i="4"/>
  <c r="D78" i="4"/>
  <c r="M77" i="4"/>
  <c r="L77" i="4"/>
  <c r="K77" i="4"/>
  <c r="J77" i="4"/>
  <c r="D77" i="4"/>
  <c r="H76" i="4"/>
  <c r="E76" i="4"/>
  <c r="O75" i="4"/>
  <c r="N75" i="4"/>
  <c r="M75" i="4"/>
  <c r="L75" i="4"/>
  <c r="K75" i="4"/>
  <c r="J75" i="4"/>
  <c r="D75" i="4"/>
  <c r="E74" i="4"/>
  <c r="D74" i="4"/>
  <c r="D73" i="4"/>
  <c r="E71" i="4"/>
  <c r="D71" i="4"/>
  <c r="M70" i="4"/>
  <c r="L70" i="4"/>
  <c r="K70" i="4"/>
  <c r="J70" i="4"/>
  <c r="D70" i="4"/>
  <c r="H69" i="4"/>
  <c r="E69" i="4"/>
  <c r="O68" i="4"/>
  <c r="N68" i="4"/>
  <c r="M68" i="4"/>
  <c r="L68" i="4"/>
  <c r="K68" i="4"/>
  <c r="J68" i="4"/>
  <c r="D68" i="4"/>
  <c r="E67" i="4"/>
  <c r="D67" i="4"/>
  <c r="D66" i="4"/>
  <c r="E64" i="4"/>
  <c r="D64" i="4"/>
  <c r="M63" i="4"/>
  <c r="L63" i="4"/>
  <c r="K63" i="4"/>
  <c r="J63" i="4"/>
  <c r="D63" i="4"/>
  <c r="H62" i="4"/>
  <c r="E62" i="4"/>
  <c r="O61" i="4"/>
  <c r="N61" i="4"/>
  <c r="M61" i="4"/>
  <c r="L61" i="4"/>
  <c r="K61" i="4"/>
  <c r="J61" i="4"/>
  <c r="D61" i="4"/>
  <c r="E60" i="4"/>
  <c r="D60" i="4"/>
  <c r="D59" i="4"/>
  <c r="E57" i="4"/>
  <c r="D57" i="4"/>
  <c r="M56" i="4"/>
  <c r="L56" i="4"/>
  <c r="K56" i="4"/>
  <c r="J56" i="4"/>
  <c r="D56" i="4"/>
  <c r="H55" i="4"/>
  <c r="E55" i="4"/>
  <c r="O54" i="4"/>
  <c r="N54" i="4"/>
  <c r="M54" i="4"/>
  <c r="L54" i="4"/>
  <c r="K54" i="4"/>
  <c r="J54" i="4"/>
  <c r="D54" i="4"/>
  <c r="E53" i="4"/>
  <c r="D53" i="4"/>
  <c r="D52" i="4"/>
  <c r="E50" i="4"/>
  <c r="D50" i="4"/>
  <c r="M49" i="4"/>
  <c r="L49" i="4"/>
  <c r="K49" i="4"/>
  <c r="J49" i="4"/>
  <c r="D49" i="4"/>
  <c r="H48" i="4"/>
  <c r="E48" i="4"/>
  <c r="O47" i="4"/>
  <c r="N47" i="4"/>
  <c r="M47" i="4"/>
  <c r="L47" i="4"/>
  <c r="K47" i="4"/>
  <c r="J47" i="4"/>
  <c r="D47" i="4"/>
  <c r="E46" i="4"/>
  <c r="D46" i="4"/>
  <c r="D45" i="4"/>
  <c r="E43" i="4"/>
  <c r="D43" i="4"/>
  <c r="M42" i="4"/>
  <c r="L42" i="4"/>
  <c r="K42" i="4"/>
  <c r="J42" i="4"/>
  <c r="D42" i="4"/>
  <c r="H41" i="4"/>
  <c r="E41" i="4"/>
  <c r="O40" i="4"/>
  <c r="N40" i="4"/>
  <c r="M40" i="4"/>
  <c r="L40" i="4"/>
  <c r="K40" i="4"/>
  <c r="J40" i="4"/>
  <c r="D40" i="4"/>
  <c r="E39" i="4"/>
  <c r="D39" i="4"/>
  <c r="D38" i="4"/>
  <c r="E36" i="4"/>
  <c r="D36" i="4"/>
  <c r="M35" i="4"/>
  <c r="L35" i="4"/>
  <c r="K35" i="4"/>
  <c r="J35" i="4"/>
  <c r="D35" i="4"/>
  <c r="H34" i="4"/>
  <c r="E34" i="4"/>
  <c r="O33" i="4"/>
  <c r="N33" i="4"/>
  <c r="M33" i="4"/>
  <c r="L33" i="4"/>
  <c r="K33" i="4"/>
  <c r="J33" i="4"/>
  <c r="D33" i="4"/>
  <c r="E32" i="4"/>
  <c r="D32" i="4"/>
  <c r="D31" i="4"/>
  <c r="E29" i="4"/>
  <c r="D29" i="4"/>
  <c r="M28" i="4"/>
  <c r="L28" i="4"/>
  <c r="K28" i="4"/>
  <c r="J28" i="4"/>
  <c r="D28" i="4"/>
  <c r="H27" i="4"/>
  <c r="E27" i="4"/>
  <c r="O26" i="4"/>
  <c r="N26" i="4"/>
  <c r="M26" i="4"/>
  <c r="L26" i="4"/>
  <c r="K26" i="4"/>
  <c r="J26" i="4"/>
  <c r="D26" i="4"/>
  <c r="E25" i="4"/>
  <c r="D25" i="4"/>
  <c r="D24" i="4"/>
  <c r="E22" i="4"/>
  <c r="D22" i="4"/>
  <c r="M21" i="4"/>
  <c r="L21" i="4"/>
  <c r="K21" i="4"/>
  <c r="J21" i="4"/>
  <c r="D21" i="4"/>
  <c r="H20" i="4"/>
  <c r="E20" i="4"/>
  <c r="O19" i="4"/>
  <c r="N19" i="4"/>
  <c r="M19" i="4"/>
  <c r="L19" i="4"/>
  <c r="K19" i="4"/>
  <c r="J19" i="4"/>
  <c r="D19" i="4"/>
  <c r="E18" i="4"/>
  <c r="D18" i="4"/>
  <c r="D17" i="4"/>
  <c r="E15" i="4"/>
  <c r="D15" i="4"/>
  <c r="M14" i="4"/>
  <c r="L14" i="4"/>
  <c r="K14" i="4"/>
  <c r="J14" i="4"/>
  <c r="D14" i="4"/>
  <c r="H13" i="4"/>
  <c r="E13" i="4"/>
  <c r="O12" i="4"/>
  <c r="N12" i="4"/>
  <c r="M12" i="4"/>
  <c r="L12" i="4"/>
  <c r="K12" i="4"/>
  <c r="J12" i="4"/>
  <c r="D12" i="4"/>
  <c r="E11" i="4"/>
  <c r="D11" i="4"/>
  <c r="D10" i="4"/>
  <c r="E8" i="4"/>
  <c r="D8" i="4"/>
  <c r="M7" i="4"/>
  <c r="L7" i="4"/>
  <c r="K7" i="4"/>
  <c r="J7" i="4"/>
  <c r="D7" i="4"/>
  <c r="H6" i="4"/>
  <c r="E6" i="4"/>
  <c r="O5" i="4"/>
  <c r="N5" i="4"/>
  <c r="M5" i="4"/>
  <c r="L5" i="4"/>
  <c r="K5" i="4"/>
  <c r="J5" i="4"/>
  <c r="D5" i="4"/>
  <c r="D124" i="3"/>
  <c r="E123" i="3"/>
  <c r="D123" i="3"/>
  <c r="E121" i="3"/>
  <c r="D121" i="3"/>
  <c r="D120" i="3"/>
  <c r="P119" i="3"/>
  <c r="O119" i="3"/>
  <c r="H119" i="3"/>
  <c r="G119" i="3"/>
  <c r="E119" i="3"/>
  <c r="H118" i="3"/>
  <c r="G118" i="3"/>
  <c r="E118" i="3"/>
  <c r="Q117" i="3"/>
  <c r="P117" i="3"/>
  <c r="O117" i="3"/>
  <c r="D117" i="3"/>
  <c r="D116" i="3"/>
  <c r="E115" i="3"/>
  <c r="D115" i="3"/>
  <c r="E113" i="3"/>
  <c r="D113" i="3"/>
  <c r="D112" i="3"/>
  <c r="P111" i="3"/>
  <c r="O111" i="3"/>
  <c r="H111" i="3"/>
  <c r="G111" i="3"/>
  <c r="E111" i="3"/>
  <c r="H110" i="3"/>
  <c r="G110" i="3"/>
  <c r="E110" i="3"/>
  <c r="P109" i="3"/>
  <c r="O109" i="3"/>
  <c r="D109" i="3"/>
  <c r="D108" i="3"/>
  <c r="E107" i="3"/>
  <c r="D107" i="3"/>
  <c r="E105" i="3"/>
  <c r="D105" i="3"/>
  <c r="D104" i="3"/>
  <c r="P103" i="3"/>
  <c r="O103" i="3"/>
  <c r="H103" i="3"/>
  <c r="G103" i="3"/>
  <c r="E103" i="3"/>
  <c r="H102" i="3"/>
  <c r="G102" i="3"/>
  <c r="E102" i="3"/>
  <c r="Q101" i="3"/>
  <c r="P101" i="3"/>
  <c r="O101" i="3"/>
  <c r="D101" i="3"/>
  <c r="D100" i="3"/>
  <c r="E99" i="3"/>
  <c r="D99" i="3"/>
  <c r="E97" i="3"/>
  <c r="D97" i="3"/>
  <c r="D96" i="3"/>
  <c r="P95" i="3"/>
  <c r="O95" i="3"/>
  <c r="H95" i="3"/>
  <c r="G95" i="3"/>
  <c r="E95" i="3"/>
  <c r="H94" i="3"/>
  <c r="G94" i="3"/>
  <c r="E94" i="3"/>
  <c r="P93" i="3"/>
  <c r="O93" i="3"/>
  <c r="D93" i="3"/>
  <c r="D92" i="3"/>
  <c r="E91" i="3"/>
  <c r="D91" i="3"/>
  <c r="E89" i="3"/>
  <c r="D89" i="3"/>
  <c r="D88" i="3"/>
  <c r="P87" i="3"/>
  <c r="O87" i="3"/>
  <c r="H87" i="3"/>
  <c r="G87" i="3"/>
  <c r="E87" i="3"/>
  <c r="H86" i="3"/>
  <c r="G86" i="3"/>
  <c r="E86" i="3"/>
  <c r="Q85" i="3"/>
  <c r="P85" i="3"/>
  <c r="O85" i="3"/>
  <c r="D85" i="3"/>
  <c r="D84" i="3"/>
  <c r="E83" i="3"/>
  <c r="D83" i="3"/>
  <c r="E81" i="3"/>
  <c r="D81" i="3"/>
  <c r="D80" i="3"/>
  <c r="P79" i="3"/>
  <c r="O79" i="3"/>
  <c r="H79" i="3"/>
  <c r="G79" i="3"/>
  <c r="E79" i="3"/>
  <c r="H78" i="3"/>
  <c r="G78" i="3"/>
  <c r="E78" i="3"/>
  <c r="Q77" i="3"/>
  <c r="P77" i="3"/>
  <c r="O77" i="3"/>
  <c r="D77" i="3"/>
  <c r="D76" i="3"/>
  <c r="E75" i="3"/>
  <c r="D75" i="3"/>
  <c r="E73" i="3"/>
  <c r="D73" i="3"/>
  <c r="D72" i="3"/>
  <c r="P71" i="3"/>
  <c r="O71" i="3"/>
  <c r="H71" i="3"/>
  <c r="G71" i="3"/>
  <c r="E71" i="3"/>
  <c r="H70" i="3"/>
  <c r="G70" i="3"/>
  <c r="E70" i="3"/>
  <c r="P69" i="3"/>
  <c r="O69" i="3"/>
  <c r="D69" i="3"/>
  <c r="D68" i="3"/>
  <c r="E67" i="3"/>
  <c r="D67" i="3"/>
  <c r="E65" i="3"/>
  <c r="D65" i="3"/>
  <c r="D64" i="3"/>
  <c r="P63" i="3"/>
  <c r="O63" i="3"/>
  <c r="H63" i="3"/>
  <c r="G63" i="3"/>
  <c r="E63" i="3"/>
  <c r="H62" i="3"/>
  <c r="G62" i="3"/>
  <c r="E62" i="3"/>
  <c r="Q61" i="3"/>
  <c r="P61" i="3"/>
  <c r="O61" i="3"/>
  <c r="D61" i="3"/>
  <c r="D60" i="3"/>
  <c r="E59" i="3"/>
  <c r="D59" i="3"/>
  <c r="E57" i="3"/>
  <c r="D57" i="3"/>
  <c r="D56" i="3"/>
  <c r="P55" i="3"/>
  <c r="O55" i="3"/>
  <c r="H55" i="3"/>
  <c r="G55" i="3"/>
  <c r="E55" i="3"/>
  <c r="H54" i="3"/>
  <c r="G54" i="3"/>
  <c r="E54" i="3"/>
  <c r="Q53" i="3"/>
  <c r="P53" i="3"/>
  <c r="O53" i="3"/>
  <c r="D53" i="3"/>
  <c r="D52" i="3"/>
  <c r="E51" i="3"/>
  <c r="D51" i="3"/>
  <c r="E49" i="3"/>
  <c r="D49" i="3"/>
  <c r="D48" i="3"/>
  <c r="P47" i="3"/>
  <c r="O47" i="3"/>
  <c r="H47" i="3"/>
  <c r="G47" i="3"/>
  <c r="E47" i="3"/>
  <c r="H46" i="3"/>
  <c r="G46" i="3"/>
  <c r="E46" i="3"/>
  <c r="Q45" i="3"/>
  <c r="P45" i="3"/>
  <c r="O45" i="3"/>
  <c r="D45" i="3"/>
  <c r="D44" i="3"/>
  <c r="E43" i="3"/>
  <c r="D43" i="3"/>
  <c r="E41" i="3"/>
  <c r="D41" i="3"/>
  <c r="D40" i="3"/>
  <c r="P39" i="3"/>
  <c r="O39" i="3"/>
  <c r="H39" i="3"/>
  <c r="G39" i="3"/>
  <c r="E39" i="3"/>
  <c r="H38" i="3"/>
  <c r="G38" i="3"/>
  <c r="E38" i="3"/>
  <c r="Q37" i="3"/>
  <c r="P37" i="3"/>
  <c r="O37" i="3"/>
  <c r="D37" i="3"/>
  <c r="D36" i="3"/>
  <c r="E35" i="3"/>
  <c r="D35" i="3"/>
  <c r="E33" i="3"/>
  <c r="D33" i="3"/>
  <c r="D32" i="3"/>
  <c r="P31" i="3"/>
  <c r="O31" i="3"/>
  <c r="H31" i="3"/>
  <c r="G31" i="3"/>
  <c r="E31" i="3"/>
  <c r="H30" i="3"/>
  <c r="G30" i="3"/>
  <c r="E30" i="3"/>
  <c r="Q29" i="3"/>
  <c r="P29" i="3"/>
  <c r="O29" i="3"/>
  <c r="D29" i="3"/>
  <c r="D28" i="3"/>
  <c r="E27" i="3"/>
  <c r="D27" i="3"/>
  <c r="E25" i="3"/>
  <c r="D25" i="3"/>
  <c r="D24" i="3"/>
  <c r="P23" i="3"/>
  <c r="O23" i="3"/>
  <c r="H23" i="3"/>
  <c r="G23" i="3"/>
  <c r="E23" i="3"/>
  <c r="H22" i="3"/>
  <c r="G22" i="3"/>
  <c r="E22" i="3"/>
  <c r="Q21" i="3"/>
  <c r="P21" i="3"/>
  <c r="O21" i="3"/>
  <c r="D21" i="3"/>
  <c r="D20" i="3"/>
  <c r="E19" i="3"/>
  <c r="D19" i="3"/>
  <c r="E17" i="3"/>
  <c r="D17" i="3"/>
  <c r="D16" i="3"/>
  <c r="P15" i="3"/>
  <c r="O15" i="3"/>
  <c r="H15" i="3"/>
  <c r="G15" i="3"/>
  <c r="E15" i="3"/>
  <c r="H14" i="3"/>
  <c r="G14" i="3"/>
  <c r="E14" i="3"/>
  <c r="P13" i="3"/>
  <c r="O13" i="3"/>
  <c r="D13" i="3"/>
  <c r="D12" i="3"/>
  <c r="E11" i="3"/>
  <c r="D11" i="3"/>
  <c r="E9" i="3"/>
  <c r="D9" i="3"/>
  <c r="D8" i="3"/>
  <c r="P7" i="3"/>
  <c r="O7" i="3"/>
  <c r="H7" i="3"/>
  <c r="G7" i="3"/>
  <c r="E7" i="3"/>
  <c r="H6" i="3"/>
  <c r="G6" i="3"/>
  <c r="E6" i="3"/>
  <c r="P5" i="3"/>
  <c r="O5" i="3"/>
  <c r="D5" i="3"/>
  <c r="D180" i="1"/>
  <c r="F179" i="1"/>
  <c r="D179" i="1"/>
  <c r="F177" i="1"/>
  <c r="D177" i="1"/>
  <c r="D176" i="1"/>
  <c r="Q175" i="1"/>
  <c r="P175" i="1"/>
  <c r="I175" i="1"/>
  <c r="H175" i="1"/>
  <c r="F175" i="1"/>
  <c r="I174" i="1"/>
  <c r="H174" i="1"/>
  <c r="F174" i="1"/>
  <c r="Q173" i="1"/>
  <c r="P173" i="1"/>
  <c r="E173" i="1"/>
  <c r="D173" i="1"/>
  <c r="D172" i="1"/>
  <c r="F171" i="1"/>
  <c r="D171" i="1"/>
  <c r="F169" i="1"/>
  <c r="D169" i="1"/>
  <c r="D168" i="1"/>
  <c r="Q167" i="1"/>
  <c r="P167" i="1"/>
  <c r="I167" i="1"/>
  <c r="H167" i="1"/>
  <c r="F167" i="1"/>
  <c r="I166" i="1"/>
  <c r="H166" i="1"/>
  <c r="F166" i="1"/>
  <c r="Q165" i="1"/>
  <c r="P165" i="1"/>
  <c r="E165" i="1"/>
  <c r="D165" i="1"/>
  <c r="D164" i="1"/>
  <c r="F163" i="1"/>
  <c r="D163" i="1"/>
  <c r="F161" i="1"/>
  <c r="D161" i="1"/>
  <c r="D160" i="1"/>
  <c r="Q159" i="1"/>
  <c r="P159" i="1"/>
  <c r="I159" i="1"/>
  <c r="H159" i="1"/>
  <c r="F159" i="1"/>
  <c r="I158" i="1"/>
  <c r="H158" i="1"/>
  <c r="F158" i="1"/>
  <c r="R157" i="1"/>
  <c r="Q157" i="1"/>
  <c r="P157" i="1"/>
  <c r="E157" i="1"/>
  <c r="D157" i="1"/>
  <c r="D156" i="1"/>
  <c r="F155" i="1"/>
  <c r="D155" i="1"/>
  <c r="F153" i="1"/>
  <c r="D153" i="1"/>
  <c r="D152" i="1"/>
  <c r="Q151" i="1"/>
  <c r="P151" i="1"/>
  <c r="I151" i="1"/>
  <c r="H151" i="1"/>
  <c r="F151" i="1"/>
  <c r="I150" i="1"/>
  <c r="H150" i="1"/>
  <c r="F150" i="1"/>
  <c r="R149" i="1"/>
  <c r="Q149" i="1"/>
  <c r="P149" i="1"/>
  <c r="E149" i="1"/>
  <c r="D149" i="1"/>
  <c r="D148" i="1"/>
  <c r="F147" i="1"/>
  <c r="D147" i="1"/>
  <c r="F145" i="1"/>
  <c r="D145" i="1"/>
  <c r="D144" i="1"/>
  <c r="Q143" i="1"/>
  <c r="P143" i="1"/>
  <c r="I143" i="1"/>
  <c r="H143" i="1"/>
  <c r="F143" i="1"/>
  <c r="I142" i="1"/>
  <c r="H142" i="1"/>
  <c r="F142" i="1"/>
  <c r="R141" i="1"/>
  <c r="Q141" i="1"/>
  <c r="P141" i="1"/>
  <c r="E141" i="1"/>
  <c r="D141" i="1"/>
  <c r="D140" i="1"/>
  <c r="F139" i="1"/>
  <c r="D139" i="1"/>
  <c r="F137" i="1"/>
  <c r="D137" i="1"/>
  <c r="D136" i="1"/>
  <c r="Q135" i="1"/>
  <c r="P135" i="1"/>
  <c r="I135" i="1"/>
  <c r="H135" i="1"/>
  <c r="F135" i="1"/>
  <c r="I134" i="1"/>
  <c r="H134" i="1"/>
  <c r="F134" i="1"/>
  <c r="Q133" i="1"/>
  <c r="P133" i="1"/>
  <c r="E133" i="1"/>
  <c r="D133" i="1"/>
  <c r="D132" i="1"/>
  <c r="F131" i="1"/>
  <c r="D131" i="1"/>
  <c r="F129" i="1"/>
  <c r="D129" i="1"/>
  <c r="D128" i="1"/>
  <c r="Q127" i="1"/>
  <c r="P127" i="1"/>
  <c r="I127" i="1"/>
  <c r="H127" i="1"/>
  <c r="F127" i="1"/>
  <c r="I126" i="1"/>
  <c r="H126" i="1"/>
  <c r="F126" i="1"/>
  <c r="R125" i="1"/>
  <c r="Q125" i="1"/>
  <c r="P125" i="1"/>
  <c r="E125" i="1"/>
  <c r="D125" i="1"/>
  <c r="D124" i="1"/>
  <c r="F123" i="1"/>
  <c r="D123" i="1"/>
  <c r="F121" i="1"/>
  <c r="D121" i="1"/>
  <c r="D120" i="1"/>
  <c r="Q119" i="1"/>
  <c r="P119" i="1"/>
  <c r="I119" i="1"/>
  <c r="H119" i="1"/>
  <c r="F119" i="1"/>
  <c r="I118" i="1"/>
  <c r="H118" i="1"/>
  <c r="F118" i="1"/>
  <c r="R117" i="1"/>
  <c r="Q117" i="1"/>
  <c r="P117" i="1"/>
  <c r="E117" i="1"/>
  <c r="D117" i="1"/>
  <c r="D116" i="1"/>
  <c r="F115" i="1"/>
  <c r="D115" i="1"/>
  <c r="F113" i="1"/>
  <c r="D113" i="1"/>
  <c r="D112" i="1"/>
  <c r="Q111" i="1"/>
  <c r="P111" i="1"/>
  <c r="I111" i="1"/>
  <c r="H111" i="1"/>
  <c r="F111" i="1"/>
  <c r="I110" i="1"/>
  <c r="H110" i="1"/>
  <c r="F110" i="1"/>
  <c r="Q109" i="1"/>
  <c r="P109" i="1"/>
  <c r="E109" i="1"/>
  <c r="D109" i="1"/>
  <c r="D108" i="1"/>
  <c r="F107" i="1"/>
  <c r="D107" i="1"/>
  <c r="F105" i="1"/>
  <c r="D105" i="1"/>
  <c r="D104" i="1"/>
  <c r="Q103" i="1"/>
  <c r="P103" i="1"/>
  <c r="I103" i="1"/>
  <c r="H103" i="1"/>
  <c r="F103" i="1"/>
  <c r="I102" i="1"/>
  <c r="H102" i="1"/>
  <c r="F102" i="1"/>
  <c r="R101" i="1"/>
  <c r="Q101" i="1"/>
  <c r="P101" i="1"/>
  <c r="E101" i="1"/>
  <c r="D101" i="1"/>
  <c r="D100" i="1"/>
  <c r="F99" i="1"/>
  <c r="D99" i="1"/>
  <c r="F97" i="1"/>
  <c r="D97" i="1"/>
  <c r="D96" i="1"/>
  <c r="Q95" i="1"/>
  <c r="P95" i="1"/>
  <c r="I95" i="1"/>
  <c r="H95" i="1"/>
  <c r="F95" i="1"/>
  <c r="I94" i="1"/>
  <c r="H94" i="1"/>
  <c r="F94" i="1"/>
  <c r="R93" i="1"/>
  <c r="Q93" i="1"/>
  <c r="P93" i="1"/>
  <c r="E93" i="1"/>
  <c r="D93" i="1"/>
  <c r="D92" i="1"/>
  <c r="F91" i="1"/>
  <c r="D91" i="1"/>
  <c r="F89" i="1"/>
  <c r="D89" i="1"/>
  <c r="D88" i="1"/>
  <c r="Q87" i="1"/>
  <c r="P87" i="1"/>
  <c r="I87" i="1"/>
  <c r="H87" i="1"/>
  <c r="F87" i="1"/>
  <c r="I86" i="1"/>
  <c r="H86" i="1"/>
  <c r="F86" i="1"/>
  <c r="Q85" i="1"/>
  <c r="P85" i="1"/>
  <c r="E85" i="1"/>
  <c r="D85" i="1"/>
  <c r="D84" i="1"/>
  <c r="F83" i="1"/>
  <c r="D83" i="1"/>
  <c r="F81" i="1"/>
  <c r="D81" i="1"/>
  <c r="D80" i="1"/>
  <c r="Q79" i="1"/>
  <c r="P79" i="1"/>
  <c r="I79" i="1"/>
  <c r="H79" i="1"/>
  <c r="F79" i="1"/>
  <c r="I78" i="1"/>
  <c r="H78" i="1"/>
  <c r="F78" i="1"/>
  <c r="Q77" i="1"/>
  <c r="P77" i="1"/>
  <c r="E77" i="1"/>
  <c r="D77" i="1"/>
  <c r="D76" i="1"/>
  <c r="F75" i="1"/>
  <c r="D75" i="1"/>
  <c r="F73" i="1"/>
  <c r="D73" i="1"/>
  <c r="D72" i="1"/>
  <c r="Q71" i="1"/>
  <c r="P71" i="1"/>
  <c r="I71" i="1"/>
  <c r="H71" i="1"/>
  <c r="F71" i="1"/>
  <c r="I70" i="1"/>
  <c r="H70" i="1"/>
  <c r="F70" i="1"/>
  <c r="R69" i="1"/>
  <c r="Q69" i="1"/>
  <c r="P69" i="1"/>
  <c r="E69" i="1"/>
  <c r="D69" i="1"/>
  <c r="D68" i="1"/>
  <c r="F67" i="1"/>
  <c r="D67" i="1"/>
  <c r="F65" i="1"/>
  <c r="D65" i="1"/>
  <c r="D64" i="1"/>
  <c r="Q63" i="1"/>
  <c r="P63" i="1"/>
  <c r="I63" i="1"/>
  <c r="H63" i="1"/>
  <c r="F63" i="1"/>
  <c r="I62" i="1"/>
  <c r="H62" i="1"/>
  <c r="F62" i="1"/>
  <c r="Q61" i="1"/>
  <c r="P61" i="1"/>
  <c r="E61" i="1"/>
  <c r="D61" i="1"/>
  <c r="D60" i="1"/>
  <c r="F59" i="1"/>
  <c r="D59" i="1"/>
  <c r="F57" i="1"/>
  <c r="D57" i="1"/>
  <c r="D56" i="1"/>
  <c r="Q55" i="1"/>
  <c r="P55" i="1"/>
  <c r="I55" i="1"/>
  <c r="H55" i="1"/>
  <c r="F55" i="1"/>
  <c r="I54" i="1"/>
  <c r="H54" i="1"/>
  <c r="F54" i="1"/>
  <c r="R53" i="1"/>
  <c r="Q53" i="1"/>
  <c r="P53" i="1"/>
  <c r="E53" i="1"/>
  <c r="D53" i="1"/>
  <c r="D52" i="1"/>
  <c r="F51" i="1"/>
  <c r="D51" i="1"/>
  <c r="F49" i="1"/>
  <c r="D49" i="1"/>
  <c r="D48" i="1"/>
  <c r="Q47" i="1"/>
  <c r="P47" i="1"/>
  <c r="I47" i="1"/>
  <c r="H47" i="1"/>
  <c r="F47" i="1"/>
  <c r="I46" i="1"/>
  <c r="H46" i="1"/>
  <c r="F46" i="1"/>
  <c r="Q45" i="1"/>
  <c r="P45" i="1"/>
  <c r="E45" i="1"/>
  <c r="D45" i="1"/>
  <c r="D44" i="1"/>
  <c r="F43" i="1"/>
  <c r="D43" i="1"/>
  <c r="F41" i="1"/>
  <c r="D41" i="1"/>
  <c r="D40" i="1"/>
  <c r="Q39" i="1"/>
  <c r="P39" i="1"/>
  <c r="I39" i="1"/>
  <c r="H39" i="1"/>
  <c r="F39" i="1"/>
  <c r="I38" i="1"/>
  <c r="H38" i="1"/>
  <c r="F38" i="1"/>
  <c r="Q37" i="1"/>
  <c r="P37" i="1"/>
  <c r="E37" i="1"/>
  <c r="D37" i="1"/>
  <c r="D36" i="1"/>
  <c r="F35" i="1"/>
  <c r="D35" i="1"/>
  <c r="F33" i="1"/>
  <c r="D33" i="1"/>
  <c r="D32" i="1"/>
  <c r="Q31" i="1"/>
  <c r="P31" i="1"/>
  <c r="I31" i="1"/>
  <c r="H31" i="1"/>
  <c r="F31" i="1"/>
  <c r="I30" i="1"/>
  <c r="H30" i="1"/>
  <c r="F30" i="1"/>
  <c r="R29" i="1"/>
  <c r="Q29" i="1"/>
  <c r="P29" i="1"/>
  <c r="E29" i="1"/>
  <c r="D29" i="1"/>
  <c r="D28" i="1"/>
  <c r="F27" i="1"/>
  <c r="D27" i="1"/>
  <c r="F25" i="1"/>
  <c r="D25" i="1"/>
  <c r="D24" i="1"/>
  <c r="Q23" i="1"/>
  <c r="P23" i="1"/>
  <c r="I23" i="1"/>
  <c r="H23" i="1"/>
  <c r="F23" i="1"/>
  <c r="I22" i="1"/>
  <c r="H22" i="1"/>
  <c r="F22" i="1"/>
  <c r="R21" i="1"/>
  <c r="Q21" i="1"/>
  <c r="P21" i="1"/>
  <c r="E21" i="1"/>
  <c r="D21" i="1"/>
  <c r="D20" i="1"/>
  <c r="F19" i="1"/>
  <c r="D19" i="1"/>
  <c r="F17" i="1"/>
  <c r="D17" i="1"/>
  <c r="D16" i="1"/>
  <c r="Q15" i="1"/>
  <c r="P15" i="1"/>
  <c r="I15" i="1"/>
  <c r="H15" i="1"/>
  <c r="F15" i="1"/>
  <c r="I14" i="1"/>
  <c r="H14" i="1"/>
  <c r="F14" i="1"/>
  <c r="Q13" i="1"/>
  <c r="P13" i="1"/>
  <c r="E13" i="1"/>
  <c r="D13" i="1"/>
  <c r="D12" i="1"/>
  <c r="F11" i="1"/>
  <c r="D11" i="1"/>
  <c r="F9" i="1"/>
  <c r="D9" i="1"/>
  <c r="D8" i="1"/>
  <c r="Q7" i="1"/>
  <c r="P7" i="1"/>
  <c r="I7" i="1"/>
  <c r="H7" i="1"/>
  <c r="F7" i="1"/>
  <c r="I6" i="1"/>
  <c r="H6" i="1"/>
  <c r="F6" i="1"/>
  <c r="R5" i="1"/>
  <c r="Q5" i="1"/>
  <c r="P5" i="1"/>
  <c r="E5" i="1"/>
  <c r="D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石黒 聡子</author>
  </authors>
  <commentList>
    <comment ref="I1" authorId="0" shapeId="0" xr:uid="{00000000-0006-0000-1600-000001000000}">
      <text>
        <r>
          <rPr>
            <sz val="11"/>
            <color theme="1"/>
            <rFont val="游ゴシック"/>
            <family val="3"/>
            <charset val="128"/>
          </rPr>
          <t xml:space="preserve">法人名カット
</t>
        </r>
      </text>
    </comment>
    <comment ref="BY1" authorId="0" shapeId="0" xr:uid="{00000000-0006-0000-1600-000002000000}">
      <text>
        <r>
          <rPr>
            <sz val="11"/>
            <color theme="1"/>
            <rFont val="游ゴシック"/>
            <family val="3"/>
            <charset val="128"/>
          </rPr>
          <t xml:space="preserve">南秋田郡→４町村名に個別標記へ
</t>
        </r>
      </text>
    </comment>
  </commentList>
</comments>
</file>

<file path=xl/sharedStrings.xml><?xml version="1.0" encoding="utf-8"?>
<sst xmlns="http://schemas.openxmlformats.org/spreadsheetml/2006/main" count="17288" uniqueCount="1655">
  <si>
    <t>畑澤　実</t>
  </si>
  <si>
    <t>五城目指定訪問介護事業所</t>
  </si>
  <si>
    <t>2024-12-02T16:52:33</t>
  </si>
  <si>
    <t>2024-11-21T21:35:29</t>
  </si>
  <si>
    <t>2024-12-02T16:43:54</t>
  </si>
  <si>
    <t>ホームページ
アドレス</t>
  </si>
  <si>
    <t>千葉内科医院</t>
  </si>
  <si>
    <t>グループホーム恵の里</t>
  </si>
  <si>
    <t>～</t>
  </si>
  <si>
    <t>2024-12-13T11:56:02</t>
  </si>
  <si>
    <t>回答番号</t>
  </si>
  <si>
    <t>018-855-4185</t>
  </si>
  <si>
    <t>2024-12-04T15:45:08</t>
  </si>
  <si>
    <t>ハッピーライフあんど</t>
  </si>
  <si>
    <t>診療時間および週間診療予定
【休診日】</t>
    <rPh sb="0" eb="2">
      <t>しんりょう</t>
    </rPh>
    <rPh sb="2" eb="4">
      <t>じかん</t>
    </rPh>
    <rPh sb="7" eb="9">
      <t>しゅうかん</t>
    </rPh>
    <rPh sb="9" eb="11">
      <t>しんりょう</t>
    </rPh>
    <rPh sb="11" eb="13">
      <t>よてい</t>
    </rPh>
    <rPh sb="15" eb="18">
      <t>きゅうしんび</t>
    </rPh>
    <phoneticPr fontId="3" type="Hiragana"/>
  </si>
  <si>
    <t>018-875-2092</t>
  </si>
  <si>
    <t>【グループホーム（続き）】</t>
    <rPh sb="9" eb="10">
      <t>つづ</t>
    </rPh>
    <phoneticPr fontId="3" type="Hiragana"/>
  </si>
  <si>
    <t>介護老人保健施設
ほのぼの苑短期入所</t>
  </si>
  <si>
    <t>潟上市昭和大久保字北野海老漉沼端74-3</t>
  </si>
  <si>
    <t>2024-12-20T11:05:12</t>
  </si>
  <si>
    <t>018-852-3141</t>
  </si>
  <si>
    <t>018-1526</t>
  </si>
  <si>
    <t>2024-12-02T10:11:37</t>
  </si>
  <si>
    <t>須田　幸恵</t>
  </si>
  <si>
    <r>
      <t xml:space="preserve">潟上市
秋田市（河辺・雄和を除く）
</t>
    </r>
    <r>
      <rPr>
        <sz val="11"/>
        <color rgb="FFFF0000"/>
        <rFont val="ＭＳ Ｐゴシック"/>
        <family val="3"/>
        <charset val="128"/>
      </rPr>
      <t>他要相談</t>
    </r>
    <rPh sb="18" eb="19">
      <t>ほか</t>
    </rPh>
    <rPh sb="19" eb="20">
      <t>よう</t>
    </rPh>
    <rPh sb="20" eb="22">
      <t>そうだん</t>
    </rPh>
    <phoneticPr fontId="3" type="Hiragana"/>
  </si>
  <si>
    <t>かかりつけ患者の臨時往診</t>
    <rPh sb="5" eb="7">
      <t>かんじゃ</t>
    </rPh>
    <rPh sb="8" eb="10">
      <t>りんじ</t>
    </rPh>
    <rPh sb="10" eb="12">
      <t>おうしん</t>
    </rPh>
    <phoneticPr fontId="3" type="Hiragana"/>
  </si>
  <si>
    <t>018-878-6220</t>
  </si>
  <si>
    <t>申請状況</t>
  </si>
  <si>
    <t>2024-11-22T07:07:13</t>
  </si>
  <si>
    <t>2024-12-20T07:59:57</t>
  </si>
  <si>
    <t>児玉　健</t>
  </si>
  <si>
    <t>018-852-5192</t>
  </si>
  <si>
    <t>グループホーム梅の里</t>
  </si>
  <si>
    <t>24</t>
  </si>
  <si>
    <t>2024-11-25T12:20:28</t>
  </si>
  <si>
    <t>018-870-6511</t>
  </si>
  <si>
    <t>9</t>
  </si>
  <si>
    <t>018-855-1183</t>
  </si>
  <si>
    <t/>
  </si>
  <si>
    <t>2024-11-21T10:58:05</t>
  </si>
  <si>
    <t>No.</t>
  </si>
  <si>
    <t>留置カテーテル</t>
    <rPh sb="0" eb="2">
      <t>リュウチ</t>
    </rPh>
    <phoneticPr fontId="17"/>
  </si>
  <si>
    <t>018-874-2901</t>
  </si>
  <si>
    <t>訪問リハビリ
への対応</t>
    <rPh sb="0" eb="2">
      <t>ホウモン</t>
    </rPh>
    <rPh sb="9" eb="11">
      <t>タイオウ</t>
    </rPh>
    <phoneticPr fontId="17"/>
  </si>
  <si>
    <t>診療科目</t>
  </si>
  <si>
    <t>12/31～1/3、8/13</t>
  </si>
  <si>
    <t>八郎潟町周辺</t>
  </si>
  <si>
    <t>潟上市天王字上北野4-25</t>
  </si>
  <si>
    <t>2024-11-25T10:21:51</t>
  </si>
  <si>
    <t>奈良　恵美子</t>
  </si>
  <si>
    <t>100</t>
  </si>
  <si>
    <t>日、祝日</t>
  </si>
  <si>
    <t>潟上市天王長沼40-14</t>
  </si>
  <si>
    <t>2024-11-22T14:37:14</t>
  </si>
  <si>
    <t>2024-11-21T16:56:38</t>
  </si>
  <si>
    <t>潟上市飯田川飯塚字樋ノ下75-1</t>
  </si>
  <si>
    <t>09:30</t>
  </si>
  <si>
    <t>ショートステイホーム
昭寿苑</t>
  </si>
  <si>
    <t>児玉　光</t>
  </si>
  <si>
    <t>018-872-4088</t>
  </si>
  <si>
    <t>潟上市昭和大久保字街道下96-2</t>
  </si>
  <si>
    <t>石井朋枝</t>
  </si>
  <si>
    <t>2024-12-27T14:57:40</t>
  </si>
  <si>
    <t xml:space="preserve"> [当てはまる診療科区分をすべてチェックしてください。]</t>
  </si>
  <si>
    <t>ショートステイこもれび</t>
  </si>
  <si>
    <t>井川町</t>
  </si>
  <si>
    <t>018-893-4414</t>
  </si>
  <si>
    <t xml:space="preserve"> [住所]</t>
  </si>
  <si>
    <t>月曜、土曜、日曜</t>
  </si>
  <si>
    <t>ケアプランセンター杉山</t>
  </si>
  <si>
    <t>018-874-8824</t>
  </si>
  <si>
    <t>2024-11-21T16:32:04</t>
  </si>
  <si>
    <t>ハートインクリニック</t>
  </si>
  <si>
    <t>内科・循環器科・
小児科</t>
  </si>
  <si>
    <t>17:10</t>
  </si>
  <si>
    <t>養護老人ホーム</t>
    <rPh sb="0" eb="2">
      <t>ようご</t>
    </rPh>
    <rPh sb="2" eb="4">
      <t>ろうじん</t>
    </rPh>
    <phoneticPr fontId="3" type="Hiragana"/>
  </si>
  <si>
    <t>2024-12-20T17:00:39</t>
  </si>
  <si>
    <t>018-1856</t>
  </si>
  <si>
    <t>2024-12-10T17:36:36</t>
  </si>
  <si>
    <t>018-855-4101</t>
  </si>
  <si>
    <t>地域密着型介護老人福祉施設</t>
    <rPh sb="0" eb="2">
      <t>チイキ</t>
    </rPh>
    <rPh sb="2" eb="4">
      <t>ミッチャク</t>
    </rPh>
    <rPh sb="4" eb="5">
      <t>ガタ</t>
    </rPh>
    <rPh sb="5" eb="7">
      <t>カイゴ</t>
    </rPh>
    <rPh sb="7" eb="9">
      <t>ロウジン</t>
    </rPh>
    <rPh sb="9" eb="11">
      <t>フクシ</t>
    </rPh>
    <rPh sb="11" eb="13">
      <t>シセツ</t>
    </rPh>
    <phoneticPr fontId="17"/>
  </si>
  <si>
    <t>2024-11-28T14:37:20</t>
  </si>
  <si>
    <t>佐藤恵子</t>
  </si>
  <si>
    <t>018-877-2090</t>
  </si>
  <si>
    <t>秋田市
潟上市
五城目町
井川町
八郎潟町
大潟村
男鹿市</t>
  </si>
  <si>
    <t>018-877-2384</t>
  </si>
  <si>
    <t>2024-12-13T10:25:31</t>
  </si>
  <si>
    <t>18</t>
  </si>
  <si>
    <t>水曜・土曜午後、日曜、祝日、年末年始、お盆など</t>
  </si>
  <si>
    <t>018-878-6028</t>
  </si>
  <si>
    <t>2024-11-27T08:50:45</t>
  </si>
  <si>
    <t>今野　香織</t>
  </si>
  <si>
    <t>条件あり</t>
  </si>
  <si>
    <t>佐原憲皇</t>
  </si>
  <si>
    <t>潟上市天王字細谷長根34-1</t>
  </si>
  <si>
    <t>8</t>
  </si>
  <si>
    <t>40</t>
  </si>
  <si>
    <t xml:space="preserve"> [ホームページアドレス（ある場合はご記入ください）]</t>
  </si>
  <si>
    <t>常勤医師の配置あり。
ユニットのみ、作業療法士の個別機能訓練の実施があります。</t>
    <rPh sb="0" eb="2">
      <t>じょうきん</t>
    </rPh>
    <rPh sb="2" eb="4">
      <t>いし</t>
    </rPh>
    <rPh sb="5" eb="7">
      <t>はいち</t>
    </rPh>
    <rPh sb="18" eb="20">
      <t>さぎょう</t>
    </rPh>
    <rPh sb="20" eb="23">
      <t>りょうほうし</t>
    </rPh>
    <rPh sb="24" eb="26">
      <t>こべつ</t>
    </rPh>
    <rPh sb="26" eb="28">
      <t>きのう</t>
    </rPh>
    <rPh sb="28" eb="30">
      <t>くんれん</t>
    </rPh>
    <rPh sb="31" eb="33">
      <t>じっし</t>
    </rPh>
    <phoneticPr fontId="3" type="Hiragana"/>
  </si>
  <si>
    <t>2024-12-18T13:05:09</t>
  </si>
  <si>
    <t>土曜、日曜、祝日、
年末年始、お盆</t>
    <rPh sb="1" eb="2">
      <t>よう</t>
    </rPh>
    <rPh sb="4" eb="5">
      <t>よう</t>
    </rPh>
    <rPh sb="7" eb="8">
      <t>じつ</t>
    </rPh>
    <rPh sb="16" eb="17">
      <t>ぼん</t>
    </rPh>
    <phoneticPr fontId="3" type="Hiragana"/>
  </si>
  <si>
    <t>2024-12-09T10:24:01</t>
  </si>
  <si>
    <t>2024-12-20T08:29:28</t>
  </si>
  <si>
    <t>五城目町西磯ノ目1-1-1</t>
  </si>
  <si>
    <t>備考・
補足事項</t>
    <rPh sb="0" eb="2">
      <t>ビコウ</t>
    </rPh>
    <rPh sb="4" eb="6">
      <t>ホソク</t>
    </rPh>
    <rPh sb="6" eb="8">
      <t>ジコウ</t>
    </rPh>
    <phoneticPr fontId="17"/>
  </si>
  <si>
    <t>018-853-4888</t>
  </si>
  <si>
    <t>018-854-2112</t>
  </si>
  <si>
    <t>018-873-6012</t>
  </si>
  <si>
    <t>018-854-8505</t>
  </si>
  <si>
    <t>山須田尚</t>
  </si>
  <si>
    <t>鈴木歯科医院</t>
  </si>
  <si>
    <r>
      <t>潟上市</t>
    </r>
    <r>
      <rPr>
        <sz val="11"/>
        <color rgb="FFFF0000"/>
        <rFont val="ＭＳ Ｐゴシック"/>
        <family val="3"/>
        <charset val="128"/>
      </rPr>
      <t>を</t>
    </r>
    <r>
      <rPr>
        <sz val="11"/>
        <color theme="1"/>
        <rFont val="ＭＳ Ｐゴシック"/>
        <family val="3"/>
        <charset val="128"/>
      </rPr>
      <t>中心とした秋田県全域</t>
    </r>
  </si>
  <si>
    <t>018-1512</t>
  </si>
  <si>
    <t>018-855-1551</t>
  </si>
  <si>
    <t>96</t>
  </si>
  <si>
    <t>飯田川ショートステイセンター
わかば園</t>
  </si>
  <si>
    <t>2024-11-21T16:14:16</t>
  </si>
  <si>
    <t>018-854-8130</t>
  </si>
  <si>
    <t>018-875-2414</t>
  </si>
  <si>
    <t>2024-11-14T11:54:10</t>
  </si>
  <si>
    <t>2024-11-28T16:15:18</t>
  </si>
  <si>
    <t>2024-11-22T09:44:01</t>
  </si>
  <si>
    <t>デイサービス</t>
  </si>
  <si>
    <t>佐藤　卓生</t>
  </si>
  <si>
    <t>018-877-2355</t>
  </si>
  <si>
    <t>佐藤　友紀</t>
  </si>
  <si>
    <t>2024-12-18T11:43:00</t>
  </si>
  <si>
    <t>2024-12-10T17:19:26</t>
  </si>
  <si>
    <t>84</t>
  </si>
  <si>
    <t>五城目町西磯ノ目2丁目2-7</t>
  </si>
  <si>
    <t>80</t>
  </si>
  <si>
    <t>高橋歯科医院</t>
  </si>
  <si>
    <t>デイサービスセンターはまなす　太田　貢</t>
  </si>
  <si>
    <t>018-877-6706</t>
  </si>
  <si>
    <t>018‐852‐5225</t>
  </si>
  <si>
    <t>2024-12-20T16:37:18</t>
  </si>
  <si>
    <t>サービス
提供範囲</t>
  </si>
  <si>
    <t>工藤　佐知子</t>
  </si>
  <si>
    <t>薬剤師1名のため基本的にお届けできません。</t>
  </si>
  <si>
    <t>0185-22-4313</t>
  </si>
  <si>
    <t>018-875-2801</t>
  </si>
  <si>
    <t>2024-12-20T07:48:30</t>
  </si>
  <si>
    <t>2024-12-04T16:55:29</t>
  </si>
  <si>
    <t>土曜、日曜、祝日、12/29～1/3</t>
  </si>
  <si>
    <t>018-854-8251</t>
  </si>
  <si>
    <t>2024-11-22T09:05:24</t>
  </si>
  <si>
    <t>018-875-5171</t>
  </si>
  <si>
    <t>71</t>
  </si>
  <si>
    <t>伊藤茂美</t>
  </si>
  <si>
    <t>64</t>
  </si>
  <si>
    <t>【地域包括支援センター】</t>
    <rPh sb="1" eb="3">
      <t>ちいき</t>
    </rPh>
    <rPh sb="3" eb="5">
      <t>ほうかつ</t>
    </rPh>
    <rPh sb="5" eb="7">
      <t>しえん</t>
    </rPh>
    <phoneticPr fontId="3" type="Hiragana"/>
  </si>
  <si>
    <t>018-874-2215</t>
  </si>
  <si>
    <t>018-875-3939</t>
  </si>
  <si>
    <t>018-877-2288</t>
  </si>
  <si>
    <t>加藤　啓子</t>
  </si>
  <si>
    <t>佐々木康雄</t>
  </si>
  <si>
    <t>2024-12-17T11:04:08</t>
  </si>
  <si>
    <t>60</t>
  </si>
  <si>
    <t>2024-12-02T16:06:25</t>
  </si>
  <si>
    <t>018-877-7119</t>
  </si>
  <si>
    <t>2024-12-02T16:59:56</t>
  </si>
  <si>
    <t>2024-11-20T14:16:19</t>
  </si>
  <si>
    <t>河田輝彦</t>
  </si>
  <si>
    <t>2024-11-21T17:32:57</t>
  </si>
  <si>
    <t>50</t>
  </si>
  <si>
    <t>伊藤　佳子</t>
  </si>
  <si>
    <t>2024-11-25T09:23:15</t>
  </si>
  <si>
    <t>018-853-5273</t>
  </si>
  <si>
    <t>潟上市天王字鶴沼台43-231</t>
  </si>
  <si>
    <t>46</t>
  </si>
  <si>
    <t>生活相談員　伊藤　誠子</t>
  </si>
  <si>
    <t>45</t>
  </si>
  <si>
    <t>藤原記念病院</t>
  </si>
  <si>
    <t>44</t>
  </si>
  <si>
    <t>018-838-7216</t>
  </si>
  <si>
    <t>018-878-2636</t>
  </si>
  <si>
    <t>ちづ歯科クリニック</t>
  </si>
  <si>
    <t>潟上市天王字長沼40-2</t>
  </si>
  <si>
    <t>予防対象含む</t>
    <rPh sb="2" eb="4">
      <t>たいしょう</t>
    </rPh>
    <phoneticPr fontId="3" type="Hiragana"/>
  </si>
  <si>
    <t>2024-12-12T13:53:45</t>
  </si>
  <si>
    <t>018-855-5501</t>
  </si>
  <si>
    <t>38</t>
  </si>
  <si>
    <t>018-1504</t>
  </si>
  <si>
    <t>37</t>
  </si>
  <si>
    <t>018-1721</t>
  </si>
  <si>
    <t>2024-12-20T10:42:42</t>
  </si>
  <si>
    <t>36</t>
  </si>
  <si>
    <t>010-0101</t>
  </si>
  <si>
    <t>09:20</t>
  </si>
  <si>
    <t>定員（人）</t>
    <rPh sb="0" eb="1">
      <t>テイ</t>
    </rPh>
    <rPh sb="1" eb="2">
      <t>イン</t>
    </rPh>
    <rPh sb="3" eb="4">
      <t>ニン</t>
    </rPh>
    <phoneticPr fontId="17"/>
  </si>
  <si>
    <t>018-878-6611</t>
  </si>
  <si>
    <t>33</t>
  </si>
  <si>
    <t>※午前中の受付は11:30までです。</t>
    <rPh sb="1" eb="4">
      <t>ごぜんちゅう</t>
    </rPh>
    <rPh sb="5" eb="7">
      <t>うけつけ</t>
    </rPh>
    <phoneticPr fontId="3" type="Hiragana"/>
  </si>
  <si>
    <t>018-855-1550</t>
  </si>
  <si>
    <t>32</t>
  </si>
  <si>
    <t>石井歯科クリニック</t>
  </si>
  <si>
    <t>日本調剤湖東薬局</t>
  </si>
  <si>
    <t>00:00</t>
  </si>
  <si>
    <t>羽柴　竜太</t>
  </si>
  <si>
    <t>【グループホーム】</t>
  </si>
  <si>
    <t>30</t>
  </si>
  <si>
    <t>有限会社こまちケアセンター</t>
  </si>
  <si>
    <t>進藤　健</t>
  </si>
  <si>
    <t>29</t>
  </si>
  <si>
    <t>24
時
間
対
応</t>
    <rPh sb="3" eb="4">
      <t>とき</t>
    </rPh>
    <rPh sb="5" eb="6">
      <t>あいだ</t>
    </rPh>
    <rPh sb="7" eb="8">
      <t>たい</t>
    </rPh>
    <rPh sb="9" eb="10">
      <t>おう</t>
    </rPh>
    <phoneticPr fontId="3" type="Hiragana"/>
  </si>
  <si>
    <t>27</t>
  </si>
  <si>
    <t>潟上市飯田川下虻川字八ツ口49-2</t>
  </si>
  <si>
    <t>018-852-2242</t>
  </si>
  <si>
    <t>三船　和彦</t>
  </si>
  <si>
    <t>22</t>
  </si>
  <si>
    <t>018-854-2623</t>
  </si>
  <si>
    <t>五城目町
井川町
八郎潟町
大潟村
潟上市
三種町
上小阿仁村</t>
  </si>
  <si>
    <t>土曜、日曜、12/29〜1/3</t>
  </si>
  <si>
    <t>018-852-3340</t>
  </si>
  <si>
    <t>20</t>
  </si>
  <si>
    <t>17</t>
  </si>
  <si>
    <t>16</t>
  </si>
  <si>
    <t xml:space="preserve"> [午後の診療開始時間]</t>
  </si>
  <si>
    <t>15</t>
  </si>
  <si>
    <t>14</t>
  </si>
  <si>
    <t>13</t>
  </si>
  <si>
    <t>大関直子</t>
  </si>
  <si>
    <t>12</t>
  </si>
  <si>
    <t>018-875-3600</t>
  </si>
  <si>
    <t>11</t>
  </si>
  <si>
    <t>訪問看護ステーション
すてっぷ</t>
    <rPh sb="0" eb="2">
      <t>ほうもん</t>
    </rPh>
    <rPh sb="2" eb="4">
      <t>かんご</t>
    </rPh>
    <phoneticPr fontId="3" type="Hiragana"/>
  </si>
  <si>
    <t>3</t>
  </si>
  <si>
    <t>10</t>
  </si>
  <si>
    <t>消化器科・外科・
皮膚科</t>
  </si>
  <si>
    <t>7</t>
  </si>
  <si>
    <t>2024-11-25T15:38:44</t>
  </si>
  <si>
    <t>018-893-6335</t>
  </si>
  <si>
    <t>6</t>
  </si>
  <si>
    <t>5</t>
  </si>
  <si>
    <t>年末年始</t>
  </si>
  <si>
    <t>2024-11-22T10:00:54</t>
  </si>
  <si>
    <t>4</t>
  </si>
  <si>
    <t>018-872-2520</t>
  </si>
  <si>
    <t>2024-11-25T08:37:34</t>
  </si>
  <si>
    <t>介護老人保健施設榮寿苑</t>
  </si>
  <si>
    <t>2024-12-20T16:26:37</t>
  </si>
  <si>
    <t>介護老人保健施設湖東老健
通所リハビリテーション</t>
  </si>
  <si>
    <t>018-877-7118</t>
  </si>
  <si>
    <t>2024-12-19T10:36:23</t>
  </si>
  <si>
    <t>日曜、1/1～1/3</t>
  </si>
  <si>
    <t>山平　美幸</t>
  </si>
  <si>
    <r>
      <t xml:space="preserve">※4人部屋のうち1部屋は3人部屋となっております。
</t>
    </r>
    <r>
      <rPr>
        <sz val="11"/>
        <color rgb="FFFF0000"/>
        <rFont val="ＭＳ Ｐゴシック"/>
        <family val="3"/>
        <charset val="128"/>
      </rPr>
      <t>4人部屋91→88、３人部屋３</t>
    </r>
    <rPh sb="27" eb="28">
      <t>にん</t>
    </rPh>
    <rPh sb="28" eb="30">
      <t>べや</t>
    </rPh>
    <rPh sb="37" eb="38">
      <t>にん</t>
    </rPh>
    <rPh sb="38" eb="40">
      <t>べや</t>
    </rPh>
    <phoneticPr fontId="3" type="Hiragana"/>
  </si>
  <si>
    <t>通所</t>
    <rPh sb="0" eb="2">
      <t>ツウショ</t>
    </rPh>
    <phoneticPr fontId="17"/>
  </si>
  <si>
    <t>018-854-8222</t>
  </si>
  <si>
    <t>介護老人保健施設ほのぼの苑
訪問リハビリテーション</t>
  </si>
  <si>
    <t>018-874-8020</t>
  </si>
  <si>
    <t>018-855-1106</t>
  </si>
  <si>
    <t>さくら苑訪問介護事業所</t>
  </si>
  <si>
    <t>2024-11-26T15:32:54</t>
  </si>
  <si>
    <t>08:00</t>
  </si>
  <si>
    <t>12:15</t>
  </si>
  <si>
    <t>南秋田在宅総合ケアセンター</t>
  </si>
  <si>
    <t>潟上市
五城目町
井川町
八郎潟町
大潟村
秋田市
男鹿市　等</t>
    <rPh sb="30" eb="31">
      <t>とう</t>
    </rPh>
    <phoneticPr fontId="3" type="Hiragana"/>
  </si>
  <si>
    <t>南秋田訪問看護ステーション</t>
  </si>
  <si>
    <t>営業時間</t>
    <rPh sb="0" eb="2">
      <t>えいぎょう</t>
    </rPh>
    <rPh sb="2" eb="4">
      <t>じかん</t>
    </rPh>
    <phoneticPr fontId="3" type="Hiragana"/>
  </si>
  <si>
    <t xml:space="preserve"> [定休日]</t>
  </si>
  <si>
    <t>菅生　心</t>
  </si>
  <si>
    <t>2024-11-22T07:39:19</t>
  </si>
  <si>
    <t>2024-11-28T10:24:11</t>
  </si>
  <si>
    <t>2024-12-20T17:30:49</t>
  </si>
  <si>
    <t>潟上市飯田川</t>
  </si>
  <si>
    <t>平野　龍太</t>
  </si>
  <si>
    <t>2024-12-20T08:10:56</t>
  </si>
  <si>
    <t>佐藤　大作</t>
  </si>
  <si>
    <t>018-853-5533</t>
  </si>
  <si>
    <t>日曜、祝日、年末年始、お盆
※土曜13:00まで営業</t>
  </si>
  <si>
    <t>グループホームけやき</t>
  </si>
  <si>
    <t>高橋 忠千代</t>
  </si>
  <si>
    <t>018-878-7810</t>
  </si>
  <si>
    <t>五城目町
井川町
八郎潟町
大潟村
潟上市
北秋田市
上小阿仁村
三種町　等</t>
    <rPh sb="37" eb="38">
      <t>とう</t>
    </rPh>
    <phoneticPr fontId="3" type="Hiragana"/>
  </si>
  <si>
    <t>018-875-2835</t>
  </si>
  <si>
    <t>ショートステイかたがみ</t>
  </si>
  <si>
    <t>018-877-7071</t>
  </si>
  <si>
    <t>018-838-7510</t>
  </si>
  <si>
    <t>リハビリセンター
ほっとリハ</t>
  </si>
  <si>
    <t>不可</t>
  </si>
  <si>
    <t>2024-12-03T16:29:06</t>
  </si>
  <si>
    <t>08:30</t>
  </si>
  <si>
    <t>鈴木　信久</t>
  </si>
  <si>
    <t>かわた歯科医院</t>
  </si>
  <si>
    <t>018-1722</t>
  </si>
  <si>
    <t>2024-12-13T13:04:32</t>
  </si>
  <si>
    <t>サービス提供範囲地域以外にお住いの方でもご希望の方はご相談下さい。</t>
    <rPh sb="4" eb="6">
      <t>ていきょう</t>
    </rPh>
    <rPh sb="6" eb="8">
      <t>はんい</t>
    </rPh>
    <phoneticPr fontId="3" type="Hiragana"/>
  </si>
  <si>
    <t>2024-12-10T15:52:09</t>
  </si>
  <si>
    <t>佐藤　テル</t>
  </si>
  <si>
    <t>2024-12-18T11:43:22</t>
  </si>
  <si>
    <t>潟上市天王字追分西2-66</t>
  </si>
  <si>
    <t>【休診日】</t>
    <rPh sb="1" eb="4">
      <t>きゅうしんび</t>
    </rPh>
    <phoneticPr fontId="3" type="Hiragana"/>
  </si>
  <si>
    <t>018-877-8733</t>
  </si>
  <si>
    <t>2024-12-24T16:48:58</t>
  </si>
  <si>
    <t>石井 秀彦</t>
  </si>
  <si>
    <t>酸素療法</t>
    <rPh sb="0" eb="2">
      <t>サンソ</t>
    </rPh>
    <rPh sb="2" eb="4">
      <t>リョウホウ</t>
    </rPh>
    <phoneticPr fontId="17"/>
  </si>
  <si>
    <t>支援センターしょうわ</t>
  </si>
  <si>
    <t>栗山　将人</t>
  </si>
  <si>
    <t>018-872-2515</t>
  </si>
  <si>
    <t>2024-11-20T11:30:57</t>
  </si>
  <si>
    <t>018-854-4030</t>
  </si>
  <si>
    <t>018-874-7503</t>
  </si>
  <si>
    <t>木曜午後、日曜、祝日、年末年始、お盆
※土曜午後は16:00まで営業</t>
  </si>
  <si>
    <t>五城目町全域中心に制限は特になし</t>
  </si>
  <si>
    <t>018-875-3810</t>
  </si>
  <si>
    <t>2024-12-18T12:50:09</t>
  </si>
  <si>
    <t>2024-12-19T13:00:18</t>
  </si>
  <si>
    <t>伊藤　朝貴</t>
  </si>
  <si>
    <t>－</t>
  </si>
  <si>
    <t>2024-11-27T09:10:37</t>
  </si>
  <si>
    <t>2024-12-23T17:16:35</t>
  </si>
  <si>
    <t>2024-11-20T11:38:53</t>
  </si>
  <si>
    <t>018-874-7824</t>
  </si>
  <si>
    <t>吉田 忍子</t>
  </si>
  <si>
    <t>あいざわ胃腸科
クリニック</t>
  </si>
  <si>
    <t>送迎時間が片道30分程度の範囲内。送迎に関しては要相談。</t>
  </si>
  <si>
    <t>2024-12-10T12:15:21</t>
  </si>
  <si>
    <t>潟上市天王字長沼42-5</t>
  </si>
  <si>
    <t>潟上市天王字長沼40-22</t>
  </si>
  <si>
    <t>グループホーム昭和</t>
  </si>
  <si>
    <t>2024-11-26T16:42:36</t>
  </si>
  <si>
    <t>在宅患者のみ対応</t>
  </si>
  <si>
    <t>2024-12-21T09:26:59</t>
  </si>
  <si>
    <t>潟上市天王字上北野60-1</t>
  </si>
  <si>
    <t>018-854-2470</t>
  </si>
  <si>
    <t>受付対応（営業）時間</t>
  </si>
  <si>
    <t>児玉医院歯科</t>
  </si>
  <si>
    <t>2024-11-23T13:49:43</t>
  </si>
  <si>
    <t>2024-11-26T13:58:51</t>
  </si>
  <si>
    <t>デイサービスホプシー</t>
  </si>
  <si>
    <t>018-1725</t>
  </si>
  <si>
    <t>訪問診療への対応</t>
  </si>
  <si>
    <t>2024-12-06T09:22:49</t>
  </si>
  <si>
    <t>土・日・祝日は８：30から13：00まで診療受付いたします。</t>
  </si>
  <si>
    <t>まごころプランステーション</t>
  </si>
  <si>
    <t>018-838-0872</t>
  </si>
  <si>
    <t>小玉　友明</t>
  </si>
  <si>
    <t>010-0201</t>
  </si>
  <si>
    <t>2024-12-20T10:01:22</t>
  </si>
  <si>
    <t>お薬の配達</t>
    <rPh sb="1" eb="2">
      <t>くすり</t>
    </rPh>
    <rPh sb="3" eb="5">
      <t>はいたつ</t>
    </rPh>
    <phoneticPr fontId="3" type="Hiragana"/>
  </si>
  <si>
    <t>2024-11-18T15:00:04</t>
  </si>
  <si>
    <t>近藤　昭仁</t>
  </si>
  <si>
    <t>養護老人ホーム森山荘</t>
  </si>
  <si>
    <t>0185-22-4311</t>
  </si>
  <si>
    <t>老人保健施設
くらかけの里</t>
  </si>
  <si>
    <t>2024-12-19T17:40:34</t>
  </si>
  <si>
    <t>不可</t>
    <rPh sb="0" eb="2">
      <t>ふか</t>
    </rPh>
    <phoneticPr fontId="3" type="Hiragana"/>
  </si>
  <si>
    <r>
      <t xml:space="preserve"> [部屋タイプ（人）]</t>
    </r>
    <r>
      <rPr>
        <sz val="11"/>
        <color theme="1"/>
        <rFont val="ＭＳ Ｐゴシック"/>
        <family val="3"/>
        <charset val="128"/>
      </rPr>
      <t>個室</t>
    </r>
    <rPh sb="11" eb="13">
      <t>こしつ</t>
    </rPh>
    <phoneticPr fontId="3" type="Hiragana"/>
  </si>
  <si>
    <t>木曜午後、日曜、祝日</t>
  </si>
  <si>
    <t>土曜、日曜、祝日、
12/31～1/3</t>
  </si>
  <si>
    <t>018-872-1882</t>
  </si>
  <si>
    <t>土曜、日曜、1/1～1/2</t>
  </si>
  <si>
    <t>保険薬局</t>
  </si>
  <si>
    <t>08:40</t>
  </si>
  <si>
    <t>018-877-7117</t>
  </si>
  <si>
    <t>0185-22-4555</t>
  </si>
  <si>
    <t>上野　里恵</t>
  </si>
  <si>
    <t>018-878-6622</t>
  </si>
  <si>
    <t>018-870-4555</t>
  </si>
  <si>
    <t xml:space="preserve">018-852-5011 </t>
  </si>
  <si>
    <t>「気がつけば、心も体も健康に！」をスローガンに、ご相談者様の介護予防と健康寿命の延伸のお手伝いをしています。急な利用日変更や追加利用、短時間利用、体験利用、施設見学なども対応中です。</t>
    <rPh sb="1" eb="2">
      <t>き</t>
    </rPh>
    <rPh sb="7" eb="8">
      <t>こころ</t>
    </rPh>
    <rPh sb="9" eb="10">
      <t>からだ</t>
    </rPh>
    <rPh sb="11" eb="13">
      <t>けんこう</t>
    </rPh>
    <rPh sb="25" eb="28">
      <t>そうだんしゃ</t>
    </rPh>
    <rPh sb="28" eb="29">
      <t>さま</t>
    </rPh>
    <rPh sb="30" eb="32">
      <t>かいご</t>
    </rPh>
    <rPh sb="32" eb="34">
      <t>よぼう</t>
    </rPh>
    <rPh sb="35" eb="37">
      <t>けんこう</t>
    </rPh>
    <rPh sb="37" eb="39">
      <t>じゅみょう</t>
    </rPh>
    <rPh sb="40" eb="42">
      <t>えんしん</t>
    </rPh>
    <rPh sb="44" eb="46">
      <t>てつだ</t>
    </rPh>
    <rPh sb="54" eb="55">
      <t>きゅう</t>
    </rPh>
    <rPh sb="56" eb="59">
      <t>りようび</t>
    </rPh>
    <rPh sb="59" eb="61">
      <t>へんこう</t>
    </rPh>
    <rPh sb="62" eb="64">
      <t>ついか</t>
    </rPh>
    <rPh sb="64" eb="66">
      <t>りよう</t>
    </rPh>
    <rPh sb="67" eb="70">
      <t>たんじかん</t>
    </rPh>
    <rPh sb="70" eb="72">
      <t>りよう</t>
    </rPh>
    <rPh sb="73" eb="75">
      <t>たいけん</t>
    </rPh>
    <rPh sb="75" eb="77">
      <t>りよう</t>
    </rPh>
    <rPh sb="78" eb="80">
      <t>しせつ</t>
    </rPh>
    <rPh sb="80" eb="82">
      <t>けんがく</t>
    </rPh>
    <rPh sb="85" eb="88">
      <t>たいおうちゅう</t>
    </rPh>
    <phoneticPr fontId="3" type="Hiragana"/>
  </si>
  <si>
    <t>2024-11-18T15:20:50</t>
  </si>
  <si>
    <t>潟上市昭和大久保虻川境1-9</t>
  </si>
  <si>
    <t>2024-11-21T08:12:54</t>
  </si>
  <si>
    <t>日曜、祝日、12/31〜1/3</t>
  </si>
  <si>
    <t>えきまえ佐藤薬局</t>
  </si>
  <si>
    <t>2024-11-21T09:57:56</t>
  </si>
  <si>
    <t>2024-12-12T17:31:36</t>
  </si>
  <si>
    <t xml:space="preserve"> [午前診療のある曜日]</t>
  </si>
  <si>
    <t>2024-12-16T17:54:47</t>
  </si>
  <si>
    <t>2024-12-05T14:10:00</t>
  </si>
  <si>
    <t>施設生活が出来るレベルであれば受入可能</t>
  </si>
  <si>
    <t>018-853-8370</t>
  </si>
  <si>
    <t>介護老人保健施設
ほのぼの苑</t>
  </si>
  <si>
    <t>2025-02-28T16:07:48</t>
  </si>
  <si>
    <t>2024-12-27T08:43:08</t>
  </si>
  <si>
    <t>訪問介護</t>
  </si>
  <si>
    <t>018-878-7341</t>
  </si>
  <si>
    <t xml:space="preserve"> [機関名]</t>
  </si>
  <si>
    <t>ショートステイやまびこ</t>
  </si>
  <si>
    <t>2024-11-26T16:39:28</t>
  </si>
  <si>
    <t>2024-12-26T07:44:37</t>
  </si>
  <si>
    <t>加藤晃子</t>
  </si>
  <si>
    <t>日曜、祝日、12/31～1/3、8/13</t>
  </si>
  <si>
    <t>さくら苑居宅介護支援事業所</t>
  </si>
  <si>
    <t>4人部屋</t>
    <rPh sb="1" eb="2">
      <t>にん</t>
    </rPh>
    <rPh sb="2" eb="4">
      <t>べや</t>
    </rPh>
    <phoneticPr fontId="3" type="Hiragana"/>
  </si>
  <si>
    <t>018-1401</t>
  </si>
  <si>
    <t>回答日時</t>
  </si>
  <si>
    <t>2024-12-17T11:44:39</t>
  </si>
  <si>
    <t>2024-12-26T10:14:53</t>
  </si>
  <si>
    <t>あゆみ居宅介護支援事業所</t>
  </si>
  <si>
    <t>2024-12-24T13:15:08</t>
  </si>
  <si>
    <t>五城目居宅介護支援事業所</t>
  </si>
  <si>
    <t>2024-11-29T09:24:06</t>
  </si>
  <si>
    <t>　院長　大窪天三幸</t>
  </si>
  <si>
    <t>2024-12-23T10:30:47</t>
  </si>
  <si>
    <t>2024-12-20T19:39:16</t>
  </si>
  <si>
    <t>潟上市(昭和・飯田川)
井川町
八郎潟町
五城目町
大潟村
三種町</t>
  </si>
  <si>
    <t>2024-12-21T10:03:00</t>
  </si>
  <si>
    <t>018-855-4110</t>
  </si>
  <si>
    <t>こもれび介護支援センター</t>
  </si>
  <si>
    <t>2024-12-09T17:09:32</t>
  </si>
  <si>
    <t>2024-11-18T15:14:35</t>
  </si>
  <si>
    <t>2024-12-20T16:53:51</t>
  </si>
  <si>
    <t>018-852-5400</t>
  </si>
  <si>
    <r>
      <t>大潟村字中央</t>
    </r>
    <r>
      <rPr>
        <sz val="11"/>
        <color rgb="FFFF0000"/>
        <rFont val="ＭＳ Ｐゴシック"/>
        <family val="3"/>
        <charset val="128"/>
      </rPr>
      <t>1-13</t>
    </r>
  </si>
  <si>
    <t>018-854-8288</t>
  </si>
  <si>
    <t>2024-12-18T17:05:33</t>
  </si>
  <si>
    <t>2024-12-20T16:15:49</t>
  </si>
  <si>
    <t>2024-11-21T17:37:18</t>
  </si>
  <si>
    <t>2024-12-16T18:13:29</t>
  </si>
  <si>
    <t>2024-12-12T22:14:27</t>
  </si>
  <si>
    <t>2024-12-20T15:15:18</t>
  </si>
  <si>
    <t>2024-11-22T17:00:54</t>
  </si>
  <si>
    <t>2024-12-20T14:46:56</t>
  </si>
  <si>
    <r>
      <t>月曜・火曜・水曜・木曜・金曜</t>
    </r>
    <r>
      <rPr>
        <sz val="11"/>
        <color rgb="FFFF0000"/>
        <rFont val="ＭＳ Ｐゴシック"/>
        <family val="3"/>
        <charset val="128"/>
      </rPr>
      <t>・土曜</t>
    </r>
    <rPh sb="15" eb="17">
      <t>どよう</t>
    </rPh>
    <phoneticPr fontId="3" type="Hiragana"/>
  </si>
  <si>
    <t>018-852-9290</t>
  </si>
  <si>
    <t>2024-12-20T14:33:22</t>
  </si>
  <si>
    <t>土橋　和彦</t>
  </si>
  <si>
    <t>2024-12-20T10:54:47</t>
  </si>
  <si>
    <t>グループホーム
すずめだて</t>
  </si>
  <si>
    <r>
      <t>五城目町</t>
    </r>
    <r>
      <rPr>
        <sz val="11"/>
        <color theme="1"/>
        <rFont val="ＭＳ Ｐゴシック"/>
        <family val="3"/>
        <charset val="128"/>
      </rPr>
      <t xml:space="preserve">
八郎潟町</t>
    </r>
  </si>
  <si>
    <t>2024-12-20T09:29:10</t>
  </si>
  <si>
    <t>2024-12-20T08:59:25</t>
  </si>
  <si>
    <t>2024-12-20T07:51:51</t>
  </si>
  <si>
    <t>018-838-7520</t>
  </si>
  <si>
    <t>2024-11-21T11:27:07</t>
  </si>
  <si>
    <t>2024-12-09T16:23:39</t>
  </si>
  <si>
    <t>曜日</t>
    <rPh sb="0" eb="2">
      <t>ようび</t>
    </rPh>
    <phoneticPr fontId="3" type="Hiragana"/>
  </si>
  <si>
    <t>小玉　雅直</t>
  </si>
  <si>
    <t>2024-12-20T05:53:33</t>
  </si>
  <si>
    <t>018-855-1155</t>
  </si>
  <si>
    <t>2024-12-19T17:28:52</t>
  </si>
  <si>
    <t>2024-12-19T16:51:13</t>
  </si>
  <si>
    <t>2024-12-18T17:09:23</t>
  </si>
  <si>
    <t>2024-11-21T15:55:23</t>
  </si>
  <si>
    <t>2024-12-18T16:18:37</t>
  </si>
  <si>
    <t>湖東快晴クリニック</t>
  </si>
  <si>
    <t>2024-12-18T12:42:38</t>
  </si>
  <si>
    <t>018-878-2363</t>
  </si>
  <si>
    <t>2024-12-18T10:59:12</t>
  </si>
  <si>
    <t>018-854-4100</t>
  </si>
  <si>
    <t>018-855-5510</t>
  </si>
  <si>
    <t>2024-12-18T10:58:04</t>
  </si>
  <si>
    <t>土曜、日曜、祝日、8/13～14、
12/30～1/3</t>
  </si>
  <si>
    <t>2024-12-18T10:01:54</t>
  </si>
  <si>
    <t>2024-12-17T11:27:34</t>
  </si>
  <si>
    <t>茎沢　健太郎</t>
  </si>
  <si>
    <t>小規模多機能型居宅介護施設
もりやま</t>
  </si>
  <si>
    <t>2024-12-17T10:37:37</t>
  </si>
  <si>
    <t>火曜、木曜、土曜、日曜、祝日、年末年始、お盆
※午後の診療はありません。</t>
    <rPh sb="24" eb="26">
      <t>ごご</t>
    </rPh>
    <rPh sb="27" eb="29">
      <t>しんりょう</t>
    </rPh>
    <phoneticPr fontId="3" type="Hiragana"/>
  </si>
  <si>
    <t>処理状況</t>
  </si>
  <si>
    <t>2024-12-17T10:17:31</t>
  </si>
  <si>
    <t>訪問看護</t>
  </si>
  <si>
    <t>018-874-8639</t>
  </si>
  <si>
    <t>2024-11-26T16:22:27</t>
  </si>
  <si>
    <t>2024-12-16T18:20:55</t>
  </si>
  <si>
    <t>018-874-8154</t>
  </si>
  <si>
    <t>齊藤　透</t>
  </si>
  <si>
    <t>2024-12-14T16:56:10</t>
  </si>
  <si>
    <t>2024-12-13T11:17:45</t>
  </si>
  <si>
    <t>事業所名</t>
  </si>
  <si>
    <t>018-1711</t>
  </si>
  <si>
    <t>2024-12-13T10:44:37</t>
  </si>
  <si>
    <t>2024-12-11T16:04:39</t>
  </si>
  <si>
    <t>2024-12-11T15:10:17</t>
  </si>
  <si>
    <t>2024-12-10T17:48:28</t>
  </si>
  <si>
    <t xml:space="preserve">018-873-7728 </t>
  </si>
  <si>
    <t>2024-12-10T17:10:48</t>
  </si>
  <si>
    <t>2024-12-10T15:58:10</t>
  </si>
  <si>
    <t>橋本歯科医院</t>
  </si>
  <si>
    <t>2024-12-10T13:29:35</t>
  </si>
  <si>
    <t>オンライン</t>
  </si>
  <si>
    <t>2024-11-21T10:05:11</t>
  </si>
  <si>
    <t>2024-12-10T11:09:22</t>
  </si>
  <si>
    <t>【福祉用具貸与・販売】</t>
  </si>
  <si>
    <t>018-877-6688</t>
  </si>
  <si>
    <t>2024-12-10T10:37:26</t>
  </si>
  <si>
    <t>潟上市天王字北野307-55</t>
  </si>
  <si>
    <t>018-877-6700</t>
  </si>
  <si>
    <t>2024-12-06T13:29:40</t>
  </si>
  <si>
    <t>2024-12-05T15:31:19</t>
  </si>
  <si>
    <r>
      <t>潟上市天王</t>
    </r>
    <r>
      <rPr>
        <sz val="11"/>
        <color rgb="FFFF0000"/>
        <rFont val="ＭＳ Ｐゴシック"/>
        <family val="3"/>
        <charset val="128"/>
      </rPr>
      <t>字</t>
    </r>
    <r>
      <rPr>
        <sz val="11"/>
        <color theme="1"/>
        <rFont val="ＭＳ Ｐゴシック"/>
        <family val="3"/>
        <charset val="128"/>
      </rPr>
      <t>上江川212-2</t>
    </r>
    <rPh sb="5" eb="6">
      <t>あざ</t>
    </rPh>
    <phoneticPr fontId="3" type="Hiragana"/>
  </si>
  <si>
    <t>2024-12-05T14:21:32</t>
  </si>
  <si>
    <r>
      <t xml:space="preserve"> [医療依存度の高い人の受け入れ項目]</t>
    </r>
    <r>
      <rPr>
        <sz val="11"/>
        <color theme="1"/>
        <rFont val="ＭＳ Ｐゴシック"/>
        <family val="3"/>
        <charset val="128"/>
      </rPr>
      <t>経鼻栄養</t>
    </r>
  </si>
  <si>
    <t>2024-12-05T13:20:21</t>
  </si>
  <si>
    <t>デイサービスセンター
こもれび</t>
  </si>
  <si>
    <t>2024-12-03T16:58:06</t>
  </si>
  <si>
    <t>018-838-0404</t>
  </si>
  <si>
    <t>2024-11-21T10:26:08</t>
  </si>
  <si>
    <t>2024-12-03T13:26:48</t>
  </si>
  <si>
    <t>2024-12-02T16:35:00</t>
  </si>
  <si>
    <t>2024-12-02T14:40:17</t>
  </si>
  <si>
    <t>石井　光</t>
  </si>
  <si>
    <t>2024-11-30T13:37:26</t>
  </si>
  <si>
    <t>2024-11-29T19:47:10</t>
  </si>
  <si>
    <t>018-855-1123</t>
  </si>
  <si>
    <t>018-853-0670</t>
  </si>
  <si>
    <t>2024-11-29T17:18:40</t>
  </si>
  <si>
    <t>2024-11-28T15:47:39</t>
  </si>
  <si>
    <t>2024-11-27T18:17:35</t>
  </si>
  <si>
    <t>2024-11-21T13:36:07</t>
  </si>
  <si>
    <t>2024-11-27T17:25:44</t>
  </si>
  <si>
    <t>2024-11-27T15:20:15</t>
  </si>
  <si>
    <t>2024-11-27T14:27:18</t>
  </si>
  <si>
    <t>ショートステイ松の杜</t>
  </si>
  <si>
    <t>2024-11-27T10:45:55</t>
  </si>
  <si>
    <t>2024-11-27T09:27:13</t>
  </si>
  <si>
    <t>2024-11-27T08:54:01</t>
  </si>
  <si>
    <t>サービス提供範囲</t>
  </si>
  <si>
    <t>2024-11-25T18:10:34</t>
  </si>
  <si>
    <t>2024-11-25T15:51:15</t>
  </si>
  <si>
    <t>192</t>
  </si>
  <si>
    <t>2024-11-25T15:12:42</t>
  </si>
  <si>
    <t>住所</t>
  </si>
  <si>
    <t>2024-11-25T11:45:26</t>
  </si>
  <si>
    <t>2024-11-22T11:31:35</t>
  </si>
  <si>
    <t>193</t>
  </si>
  <si>
    <t xml:space="preserve">018-877-7036 </t>
  </si>
  <si>
    <t>2024-11-22T16:51:26</t>
  </si>
  <si>
    <t>湖東居宅サービス事業所</t>
  </si>
  <si>
    <t>2024-11-22T10:37:46</t>
  </si>
  <si>
    <t>018-874-2930</t>
  </si>
  <si>
    <t>2024-11-22T09:48:24</t>
  </si>
  <si>
    <t>2024-11-22T09:04:56</t>
  </si>
  <si>
    <t>電話番号</t>
    <rPh sb="2" eb="4">
      <t>バンゴウ</t>
    </rPh>
    <phoneticPr fontId="17"/>
  </si>
  <si>
    <t>018-878-6900</t>
  </si>
  <si>
    <t>2024-11-21T17:42:18</t>
  </si>
  <si>
    <t>018-875-3872</t>
  </si>
  <si>
    <t>2024-11-21T16:02:22</t>
  </si>
  <si>
    <t>2024-11-21T15:40:46</t>
  </si>
  <si>
    <t>潟上市天王字長沼23-5</t>
  </si>
  <si>
    <t>今野　隆裕</t>
  </si>
  <si>
    <t>2024-11-21T15:33:42</t>
  </si>
  <si>
    <t>2024-11-21T15:30:14</t>
  </si>
  <si>
    <t>2024-11-21T13:43:12</t>
  </si>
  <si>
    <t>2024-11-21T09:44:40</t>
  </si>
  <si>
    <t>訪問看護ステーション</t>
    <rPh sb="0" eb="2">
      <t>ホウモン</t>
    </rPh>
    <rPh sb="2" eb="4">
      <t>カンゴ</t>
    </rPh>
    <phoneticPr fontId="17"/>
  </si>
  <si>
    <t>2024-11-19T11:22:51</t>
  </si>
  <si>
    <t>2024-11-20T14:19:34</t>
  </si>
  <si>
    <t>日曜、祝日</t>
  </si>
  <si>
    <t>2024-11-20T14:05:43</t>
  </si>
  <si>
    <t>要相談</t>
  </si>
  <si>
    <t>潟上市昭和大久保字街道下96-10</t>
  </si>
  <si>
    <t>2024-11-20T10:01:00</t>
  </si>
  <si>
    <t>2024-11-19T20:29:46</t>
  </si>
  <si>
    <t>2024-11-19T16:06:51</t>
  </si>
  <si>
    <t>2024-11-19T15:38:05</t>
  </si>
  <si>
    <t>訪問リハビリ</t>
  </si>
  <si>
    <t>2024-11-19T15:36:53</t>
  </si>
  <si>
    <t>018-852-2860</t>
  </si>
  <si>
    <t>018-1735</t>
  </si>
  <si>
    <t>2024-11-19T12:51:23</t>
  </si>
  <si>
    <t>16:00</t>
  </si>
  <si>
    <t>2024-11-19T11:34:43</t>
  </si>
  <si>
    <t>※居室は特別養護老人ホームの空床利用となります。</t>
    <rPh sb="4" eb="6">
      <t>とくべつ</t>
    </rPh>
    <rPh sb="6" eb="8">
      <t>ようご</t>
    </rPh>
    <rPh sb="8" eb="10">
      <t>ろうじん</t>
    </rPh>
    <phoneticPr fontId="3" type="Hiragana"/>
  </si>
  <si>
    <t>緊急連絡先09077949973</t>
  </si>
  <si>
    <t>2024-11-18T15:11:13</t>
  </si>
  <si>
    <t>土曜、日曜、祝日、12/31～1/3</t>
  </si>
  <si>
    <t>2024-11-18T14:54:39</t>
  </si>
  <si>
    <t>潟上市昭和大久保字街道下119</t>
  </si>
  <si>
    <t>2024-11-14T15:58:35</t>
  </si>
  <si>
    <t>受付</t>
  </si>
  <si>
    <r>
      <t>018-877-</t>
    </r>
    <r>
      <rPr>
        <sz val="11"/>
        <color rgb="FFFF0000"/>
        <rFont val="ＭＳ Ｐゴシック"/>
        <family val="3"/>
        <charset val="128"/>
      </rPr>
      <t>7154</t>
    </r>
  </si>
  <si>
    <t>申請状況補足</t>
  </si>
  <si>
    <t>小貫　翼</t>
  </si>
  <si>
    <t>申請方式</t>
  </si>
  <si>
    <t>人工呼吸器</t>
    <rPh sb="0" eb="1">
      <t>ヒト</t>
    </rPh>
    <rPh sb="1" eb="2">
      <t>コウ</t>
    </rPh>
    <rPh sb="2" eb="4">
      <t>コキュウ</t>
    </rPh>
    <phoneticPr fontId="17"/>
  </si>
  <si>
    <t>12:30</t>
  </si>
  <si>
    <t>処理状況補足</t>
  </si>
  <si>
    <t>対馬耳鼻咽喉科医院</t>
  </si>
  <si>
    <t>土曜、日曜</t>
  </si>
  <si>
    <t>児玉内科医院</t>
  </si>
  <si>
    <t>17:00</t>
  </si>
  <si>
    <t>せきクリニック</t>
  </si>
  <si>
    <t>神田医院</t>
  </si>
  <si>
    <t>018-1601</t>
  </si>
  <si>
    <t>天王調剤薬局</t>
  </si>
  <si>
    <t>南秋田整形外科医院</t>
  </si>
  <si>
    <t>池田薬局ことう店</t>
  </si>
  <si>
    <t>018-873-7745</t>
  </si>
  <si>
    <t>13:00</t>
  </si>
  <si>
    <t>018-855-4333</t>
  </si>
  <si>
    <t xml:space="preserve">018-872-1181    </t>
  </si>
  <si>
    <t>令和7年4月より開始予定</t>
  </si>
  <si>
    <t>出戸診療所</t>
  </si>
  <si>
    <t>ショートステイおいわけ</t>
  </si>
  <si>
    <t>潟上市天王字北野223-244</t>
  </si>
  <si>
    <t>よねざわ歯科医院</t>
  </si>
  <si>
    <t>※認知症対応型通所介護の記載です。
　通所定員　６名です。</t>
  </si>
  <si>
    <t>まこと調剤薬局</t>
  </si>
  <si>
    <t>安田美穂</t>
  </si>
  <si>
    <t>ニチイケアセンターかたがみ</t>
  </si>
  <si>
    <t>小規模多機能型居宅介護
かわせみ</t>
  </si>
  <si>
    <t>定期巡回・随時対応型訪問介護看護</t>
  </si>
  <si>
    <t>無菌製剤処理に係る調剤は不可</t>
  </si>
  <si>
    <t>12:10</t>
  </si>
  <si>
    <t>018-875-2100</t>
  </si>
  <si>
    <t>潟上市飯田川下虻川字屋敷101-7</t>
  </si>
  <si>
    <t>ひかり薬局</t>
  </si>
  <si>
    <t>018-852-5011</t>
  </si>
  <si>
    <t>わしや歯科医院</t>
  </si>
  <si>
    <t>018-879-8570</t>
  </si>
  <si>
    <t>ディサービス昭和</t>
  </si>
  <si>
    <t>018-872-2201</t>
  </si>
  <si>
    <t>老人保健施設くらかけの里</t>
  </si>
  <si>
    <t>春風ケアプランセンタ―</t>
  </si>
  <si>
    <t>018-854-4021</t>
  </si>
  <si>
    <t>大潟村デイサービスセンター</t>
  </si>
  <si>
    <t>018-852-2235</t>
  </si>
  <si>
    <t>おおくぼ歯科診療所</t>
  </si>
  <si>
    <t>春風生活サポートセンター</t>
  </si>
  <si>
    <t>ショートステイかがやき</t>
  </si>
  <si>
    <t>内科</t>
  </si>
  <si>
    <t>きゃどっこ薬局</t>
  </si>
  <si>
    <t>ショートステイのぞみ</t>
  </si>
  <si>
    <t>南秋調剤薬局</t>
  </si>
  <si>
    <t>小川　友彦</t>
  </si>
  <si>
    <t>昭和堂薬局飯塚店</t>
  </si>
  <si>
    <t>おいわけにし調剤薬局</t>
  </si>
  <si>
    <t>なし</t>
  </si>
  <si>
    <t>018-874-4067</t>
  </si>
  <si>
    <t>歯科診療所</t>
  </si>
  <si>
    <t>ライナ</t>
  </si>
  <si>
    <t>オリーブ薬局</t>
  </si>
  <si>
    <t>Ohanaケアセンター</t>
  </si>
  <si>
    <t>010-0102</t>
  </si>
  <si>
    <t>春風訪問介護センター</t>
  </si>
  <si>
    <t>018-852-4767</t>
  </si>
  <si>
    <t>地域密着型介護老人福祉施設
あかひげ</t>
  </si>
  <si>
    <t>伊波佳代子</t>
  </si>
  <si>
    <t>佐野薬局五城目店</t>
  </si>
  <si>
    <t>デイサービス真心</t>
  </si>
  <si>
    <t>伊藤　大</t>
  </si>
  <si>
    <t>018-855-6124</t>
  </si>
  <si>
    <t>大坂歯科医院</t>
  </si>
  <si>
    <t>郵便番号</t>
    <rPh sb="0" eb="2">
      <t>ユウビン</t>
    </rPh>
    <rPh sb="2" eb="4">
      <t>バンゴウ</t>
    </rPh>
    <phoneticPr fontId="17"/>
  </si>
  <si>
    <t>鎌田　沙也加</t>
  </si>
  <si>
    <t>018-877-2004</t>
  </si>
  <si>
    <t>ショートステイ和</t>
  </si>
  <si>
    <t>SOMPOケア秋田かたがみ
訪問介護</t>
  </si>
  <si>
    <t>南秋田眼科医院</t>
  </si>
  <si>
    <t>大窪胃腸科内科医院</t>
  </si>
  <si>
    <t>018‐1401</t>
  </si>
  <si>
    <t>018-854-8272</t>
  </si>
  <si>
    <t>杉山病院</t>
  </si>
  <si>
    <t>ショートステイはあと</t>
  </si>
  <si>
    <t>おおこし眼科</t>
  </si>
  <si>
    <t>日曜、祝日、12/30～1/3</t>
  </si>
  <si>
    <t>児玉亮</t>
  </si>
  <si>
    <t>018-855-1107</t>
  </si>
  <si>
    <t>飯田川調剤薬局</t>
  </si>
  <si>
    <t>共創未来 おおくぼ薬局</t>
  </si>
  <si>
    <t>018-875-3883</t>
  </si>
  <si>
    <t>018-855-1515</t>
  </si>
  <si>
    <t>進藤　慎浩</t>
  </si>
  <si>
    <t>出戸調剤薬局</t>
  </si>
  <si>
    <t>年中無休</t>
  </si>
  <si>
    <t>うたせ苑ショートステイ</t>
  </si>
  <si>
    <t>土曜、日曜、1/1～1/3</t>
  </si>
  <si>
    <t>調剤薬局ツルハドラッグ大潟村店</t>
  </si>
  <si>
    <t>佐藤薬局　本店</t>
  </si>
  <si>
    <t>018-875-2136</t>
  </si>
  <si>
    <t>018-877-2665</t>
  </si>
  <si>
    <t>大潟村診療所</t>
  </si>
  <si>
    <t>訪問リハビリテーション杉山</t>
  </si>
  <si>
    <t>大潟村居宅介護支援センター</t>
  </si>
  <si>
    <t>【訪問介護】</t>
  </si>
  <si>
    <t>２人部屋</t>
    <rPh sb="1" eb="2">
      <t>ニン</t>
    </rPh>
    <rPh sb="2" eb="4">
      <t>ベヤ</t>
    </rPh>
    <phoneticPr fontId="17"/>
  </si>
  <si>
    <t>018-853-6071</t>
  </si>
  <si>
    <t>介護センター福寿荘</t>
  </si>
  <si>
    <t>福寿荘ケアプランセンター</t>
  </si>
  <si>
    <t>19:55</t>
  </si>
  <si>
    <t>うたせ苑居宅介護支援事業所</t>
  </si>
  <si>
    <t>ささき内科クリニック</t>
  </si>
  <si>
    <t>耳鼻咽喉科</t>
  </si>
  <si>
    <t>田口歯科医院</t>
  </si>
  <si>
    <t>018-1614</t>
  </si>
  <si>
    <t>018-1605</t>
  </si>
  <si>
    <t>潟上市天王字鶴沼台43-226</t>
  </si>
  <si>
    <t>018-1705</t>
  </si>
  <si>
    <t>018-1502</t>
  </si>
  <si>
    <t>018-1622</t>
  </si>
  <si>
    <t>16:30</t>
  </si>
  <si>
    <t>018-1606</t>
  </si>
  <si>
    <t>018-1851</t>
  </si>
  <si>
    <t>阿部　良之助</t>
  </si>
  <si>
    <t>010-1526</t>
  </si>
  <si>
    <t>宇杉 　尚子</t>
  </si>
  <si>
    <t>010-0445</t>
  </si>
  <si>
    <t>018-1704</t>
  </si>
  <si>
    <t>国民健康保険
井川町診療所</t>
  </si>
  <si>
    <t>018-1621</t>
  </si>
  <si>
    <r>
      <t>広青苑</t>
    </r>
    <r>
      <rPr>
        <sz val="11"/>
        <color rgb="FFFF0000"/>
        <rFont val="ＭＳ Ｐゴシック"/>
        <family val="3"/>
        <charset val="128"/>
      </rPr>
      <t>通所介護事業所</t>
    </r>
    <rPh sb="3" eb="5">
      <t>つうしょ</t>
    </rPh>
    <rPh sb="5" eb="7">
      <t>かいご</t>
    </rPh>
    <rPh sb="7" eb="10">
      <t>じぎょうしょ</t>
    </rPh>
    <phoneticPr fontId="3" type="Hiragana"/>
  </si>
  <si>
    <t>018-852-5227</t>
  </si>
  <si>
    <t>018-1516</t>
  </si>
  <si>
    <t>うたせ苑デイサービスセンター
うぐいすの里</t>
  </si>
  <si>
    <t>018-874-7635</t>
  </si>
  <si>
    <t>018-1515</t>
  </si>
  <si>
    <t>診療時間</t>
  </si>
  <si>
    <t>潟上市天王字北野302-18</t>
  </si>
  <si>
    <t>018-1723</t>
  </si>
  <si>
    <t>018-877-7113</t>
  </si>
  <si>
    <t>018-1415</t>
  </si>
  <si>
    <t>08:15</t>
  </si>
  <si>
    <t>018-1511</t>
  </si>
  <si>
    <t>010-0443</t>
  </si>
  <si>
    <t>総務課　神宮伸生</t>
  </si>
  <si>
    <t>018-872-4080</t>
  </si>
  <si>
    <t>2025-02-14T14:55:09</t>
  </si>
  <si>
    <t>018-1714</t>
  </si>
  <si>
    <t>018-874-7233</t>
  </si>
  <si>
    <t>福祉用具貸与・販売</t>
    <rPh sb="0" eb="2">
      <t>ふくし</t>
    </rPh>
    <rPh sb="2" eb="4">
      <t>ようぐ</t>
    </rPh>
    <rPh sb="4" eb="6">
      <t>たいよ</t>
    </rPh>
    <rPh sb="7" eb="9">
      <t>はんばい</t>
    </rPh>
    <phoneticPr fontId="3" type="Hiragana"/>
  </si>
  <si>
    <t>潟上市天王字追分西2-71</t>
  </si>
  <si>
    <t>潟上市天王字上北野71－8</t>
  </si>
  <si>
    <t>018-877-7555</t>
  </si>
  <si>
    <t>潟上市飯田川下虻川字屋敷100</t>
  </si>
  <si>
    <t>018-872-2068</t>
  </si>
  <si>
    <t>潟上市飯田川飯塚字塞ノ神143-3</t>
  </si>
  <si>
    <t>定期巡回・随時対応型
訪問介護看護はやぶさ</t>
  </si>
  <si>
    <t>潟上市昭和大久保字街道下92-1</t>
  </si>
  <si>
    <t>認知症対応型通所介護</t>
    <rPh sb="0" eb="3">
      <t>にんちしょう</t>
    </rPh>
    <rPh sb="3" eb="6">
      <t>たいおうがた</t>
    </rPh>
    <phoneticPr fontId="3" type="Hiragana"/>
  </si>
  <si>
    <t>018-870-4010</t>
  </si>
  <si>
    <t>潟上市昭和大久保字堤の上125</t>
  </si>
  <si>
    <t>0</t>
  </si>
  <si>
    <t>潟上市天王字追分西2-35</t>
  </si>
  <si>
    <t>五城目町上樋口字樽沢137</t>
  </si>
  <si>
    <t>018-872-2731</t>
  </si>
  <si>
    <t>潟上市天王字持谷地117-5</t>
  </si>
  <si>
    <t>潟上市飯田川下虻川字道心谷地17-4</t>
  </si>
  <si>
    <t>潟上市天王字棒沼台247-1</t>
  </si>
  <si>
    <t>018-873-7775</t>
  </si>
  <si>
    <t>通所</t>
  </si>
  <si>
    <t>2025-02-18T17:14:07</t>
  </si>
  <si>
    <t>関　仁史</t>
  </si>
  <si>
    <t>018-853-5580</t>
  </si>
  <si>
    <t>潟上市天王字上北野71-8</t>
  </si>
  <si>
    <t>潟上市昭和大久保字北野街道上56-15</t>
  </si>
  <si>
    <t>0185-22-4321</t>
  </si>
  <si>
    <t>佐藤美津子</t>
  </si>
  <si>
    <t>018-877-7481</t>
  </si>
  <si>
    <t xml:space="preserve">018-855-6124 </t>
  </si>
  <si>
    <t>潟上市飯田川下虻川字上谷地168-1</t>
  </si>
  <si>
    <t>018-872-2811</t>
  </si>
  <si>
    <t>潟上市天王字棒沼台287-11</t>
  </si>
  <si>
    <t>介護老人保健施設
湖東老健</t>
  </si>
  <si>
    <t>018-877-6141</t>
  </si>
  <si>
    <r>
      <t xml:space="preserve">送迎は南秋田郡内。その他地域は要相談。
定員は空床利用。
</t>
    </r>
    <r>
      <rPr>
        <sz val="11"/>
        <color rgb="FFFF0000"/>
        <rFont val="ＭＳ Ｐゴシック"/>
        <family val="3"/>
        <charset val="128"/>
      </rPr>
      <t>令和7年度中に移転予定。</t>
    </r>
  </si>
  <si>
    <t>デイサービスセンター
はまなす</t>
  </si>
  <si>
    <t>018-872-2519</t>
  </si>
  <si>
    <t>土曜13:00以降、日曜、祝日、年末年始、お盆</t>
  </si>
  <si>
    <t>潟上市飯田川飯塚字塞ノ神12-18</t>
  </si>
  <si>
    <t>潟上市天王字二田79-1</t>
  </si>
  <si>
    <t>潟上市昭和大久保字街道下84-6</t>
  </si>
  <si>
    <t>気管切開</t>
  </si>
  <si>
    <t>0185-45-3030</t>
  </si>
  <si>
    <t>井川町ケアハウス
さくら苑</t>
  </si>
  <si>
    <t>3人部屋1</t>
  </si>
  <si>
    <t>潟上市昭和大久保字町後244</t>
  </si>
  <si>
    <t>018-875-3555</t>
  </si>
  <si>
    <t>デイサービスセンター
ふくろう</t>
  </si>
  <si>
    <t>乳腺外科</t>
  </si>
  <si>
    <t>個別に状況をご相談いただいた上で対応可能かどうかを判断します。</t>
  </si>
  <si>
    <t>潟上市飯田川下虻川字八ツ口70</t>
  </si>
  <si>
    <t>潟上市天王字追分西2-115</t>
  </si>
  <si>
    <t>潟上市飯田川下虻川字井戸沢41</t>
  </si>
  <si>
    <t>澤畑陽一</t>
  </si>
  <si>
    <t>在宅医療への対応</t>
    <rPh sb="0" eb="2">
      <t>ざいたく</t>
    </rPh>
    <rPh sb="2" eb="4">
      <t>いりょう</t>
    </rPh>
    <rPh sb="6" eb="8">
      <t>たいおう</t>
    </rPh>
    <phoneticPr fontId="3" type="Hiragana"/>
  </si>
  <si>
    <t>居宅介護支援事業所</t>
  </si>
  <si>
    <t>潟上市天王字上江川47-100</t>
  </si>
  <si>
    <t>潟上市天王字上江川47</t>
  </si>
  <si>
    <t>018-874-8644</t>
  </si>
  <si>
    <t>18:00</t>
  </si>
  <si>
    <t>祝日、年末年始、お盆</t>
  </si>
  <si>
    <t>備考・補足事項</t>
    <rPh sb="0" eb="2">
      <t>ビコウ</t>
    </rPh>
    <rPh sb="3" eb="5">
      <t>ホソク</t>
    </rPh>
    <rPh sb="5" eb="7">
      <t>ジコウ</t>
    </rPh>
    <phoneticPr fontId="17"/>
  </si>
  <si>
    <t>潟上市大久保上町173-42</t>
  </si>
  <si>
    <t>潟上市昭和大久保字街道下96-8</t>
  </si>
  <si>
    <t>潟上市飯田川下虻川字屋敷129-3</t>
  </si>
  <si>
    <t>018-874-7636</t>
  </si>
  <si>
    <t>018-854-4020</t>
  </si>
  <si>
    <t>飯田川デイサービスセンター
わかば園</t>
  </si>
  <si>
    <t>潟上市昭和豊川竜毛字下斉藤田7</t>
  </si>
  <si>
    <t>五城目町字鵜ノ木90-1</t>
  </si>
  <si>
    <t>広域対応</t>
  </si>
  <si>
    <r>
      <t>定期巡回・随時対応型
訪問介護看護</t>
    </r>
    <r>
      <rPr>
        <sz val="11"/>
        <color theme="1"/>
        <rFont val="ＭＳ Ｐゴシック"/>
        <family val="3"/>
        <charset val="128"/>
      </rPr>
      <t>はやぶさ</t>
    </r>
  </si>
  <si>
    <t>018-872-1881</t>
  </si>
  <si>
    <t>018-855-6127</t>
  </si>
  <si>
    <t>大潟村</t>
  </si>
  <si>
    <t>018-870-4677</t>
  </si>
  <si>
    <t xml:space="preserve"> [貴機関の業種を１つ選択してください]</t>
  </si>
  <si>
    <t>018-877-7112</t>
  </si>
  <si>
    <t>018-877-7115</t>
  </si>
  <si>
    <t>018-852-5558</t>
  </si>
  <si>
    <t>018-878-7710</t>
  </si>
  <si>
    <t>※通所のみ。</t>
    <rPh sb="1" eb="3">
      <t>つうしょ</t>
    </rPh>
    <phoneticPr fontId="3" type="Hiragana"/>
  </si>
  <si>
    <t>018-877-3450</t>
  </si>
  <si>
    <t>潟上地域
リハビリステーション</t>
  </si>
  <si>
    <t>018-853-6277</t>
  </si>
  <si>
    <t>018-853-8825</t>
  </si>
  <si>
    <t>12:00</t>
  </si>
  <si>
    <t>本間恵</t>
  </si>
  <si>
    <t>018-855-4193</t>
  </si>
  <si>
    <t>018-855-6123</t>
  </si>
  <si>
    <t>018-877-7077</t>
  </si>
  <si>
    <t>広青苑短期入所
生活介護事業所</t>
  </si>
  <si>
    <t>018-877-7153</t>
  </si>
  <si>
    <t>018‐877‐7111</t>
  </si>
  <si>
    <t>018-872-2202</t>
  </si>
  <si>
    <t>13:45</t>
  </si>
  <si>
    <t>018-853-1752</t>
  </si>
  <si>
    <t>018-874-7311</t>
  </si>
  <si>
    <t>精神疾患</t>
  </si>
  <si>
    <t>018-854-4477</t>
  </si>
  <si>
    <t>加藤稔樹</t>
  </si>
  <si>
    <t>018-854-8500</t>
  </si>
  <si>
    <t>五城目町
八郎潟町
井川町
大潟村　等</t>
    <rPh sb="18" eb="19">
      <t>とう</t>
    </rPh>
    <phoneticPr fontId="3" type="Hiragana"/>
  </si>
  <si>
    <t>018-853-5776</t>
  </si>
  <si>
    <t xml:space="preserve">018-874-3843 </t>
  </si>
  <si>
    <t>八郎潟町社会福祉協議会
居宅介護支援事業所</t>
  </si>
  <si>
    <t>018-877-2333</t>
  </si>
  <si>
    <t>訪問
診療</t>
  </si>
  <si>
    <t>018-877-7036</t>
  </si>
  <si>
    <t>特別養護老人ホーム</t>
    <rPh sb="0" eb="2">
      <t>とくべつ</t>
    </rPh>
    <rPh sb="2" eb="4">
      <t>ようご</t>
    </rPh>
    <rPh sb="4" eb="6">
      <t>ろうじん</t>
    </rPh>
    <phoneticPr fontId="3" type="Hiragana"/>
  </si>
  <si>
    <t>018-875-3871</t>
  </si>
  <si>
    <t>018-874-4371</t>
  </si>
  <si>
    <t>小野　裕子</t>
  </si>
  <si>
    <t>018-873-7776</t>
  </si>
  <si>
    <t>018-853-1782</t>
  </si>
  <si>
    <t>可</t>
    <rPh sb="0" eb="1">
      <t>か</t>
    </rPh>
    <phoneticPr fontId="3" type="Hiragana"/>
  </si>
  <si>
    <t>医師の指示が必要</t>
  </si>
  <si>
    <t>018-855-1572</t>
  </si>
  <si>
    <t>018-855-1574</t>
  </si>
  <si>
    <t>018-855-1570</t>
  </si>
  <si>
    <t>018-878-5533</t>
  </si>
  <si>
    <t>018-877-6701</t>
  </si>
  <si>
    <t>018-877-7078</t>
  </si>
  <si>
    <t>018-854-4466</t>
  </si>
  <si>
    <t>018-877-7116</t>
  </si>
  <si>
    <t>018-877-7288</t>
  </si>
  <si>
    <t>デイサービスセンター
リハ・あしらく</t>
  </si>
  <si>
    <t>018-878-5535</t>
  </si>
  <si>
    <t>018-852-3263</t>
  </si>
  <si>
    <t>土曜、日曜、祝日、12/30～1/3</t>
  </si>
  <si>
    <t>018-855-1121</t>
  </si>
  <si>
    <t>三浦美穂子</t>
  </si>
  <si>
    <t>018-893-6888</t>
  </si>
  <si>
    <t>精神疾患</t>
    <rPh sb="0" eb="4">
      <t>セイシンシッカン</t>
    </rPh>
    <phoneticPr fontId="17"/>
  </si>
  <si>
    <t>018-875-3881</t>
  </si>
  <si>
    <t>2</t>
  </si>
  <si>
    <t>018-853-0236</t>
  </si>
  <si>
    <t>24時間対応</t>
    <rPh sb="2" eb="4">
      <t>じかん</t>
    </rPh>
    <rPh sb="4" eb="6">
      <t>たいおう</t>
    </rPh>
    <phoneticPr fontId="3" type="Hiragana"/>
  </si>
  <si>
    <t>018-878-6383</t>
  </si>
  <si>
    <t>018-875-2707</t>
  </si>
  <si>
    <t>018-875-2714</t>
  </si>
  <si>
    <t>018-853-5217</t>
  </si>
  <si>
    <t>018-878-3131</t>
  </si>
  <si>
    <t>018-877-6411</t>
  </si>
  <si>
    <t>018-878-7102</t>
  </si>
  <si>
    <t>018-872-2732</t>
  </si>
  <si>
    <t>【居宅介護支援事業所】</t>
  </si>
  <si>
    <t>018-878-6850</t>
  </si>
  <si>
    <t xml:space="preserve">018-852-5400 </t>
  </si>
  <si>
    <t>八郎潟町
五城目町
井川町</t>
  </si>
  <si>
    <t>018-870-4800</t>
  </si>
  <si>
    <t>病院・診療所</t>
  </si>
  <si>
    <t>018-873-5111</t>
  </si>
  <si>
    <t>018-877-2040</t>
  </si>
  <si>
    <t>018-877-5670</t>
  </si>
  <si>
    <t>018-853-6021</t>
  </si>
  <si>
    <t>018-872-2072</t>
  </si>
  <si>
    <t>【養護老人ホーム】</t>
    <rPh sb="1" eb="3">
      <t>ようご</t>
    </rPh>
    <rPh sb="3" eb="5">
      <t>ろうじん</t>
    </rPh>
    <phoneticPr fontId="3" type="Hiragana"/>
  </si>
  <si>
    <t>018-877-2356</t>
  </si>
  <si>
    <t>018-874-2808</t>
  </si>
  <si>
    <t>厚生連湖東
訪問看護ステーション</t>
  </si>
  <si>
    <t>眼科</t>
  </si>
  <si>
    <t>五城目町字七倉123-2</t>
  </si>
  <si>
    <t>018-875-3100</t>
  </si>
  <si>
    <t>0185-45-3172</t>
  </si>
  <si>
    <t>018-874-2522</t>
  </si>
  <si>
    <t>0185-45-2333</t>
  </si>
  <si>
    <t>018-879-8580</t>
  </si>
  <si>
    <r>
      <t>大潟村字</t>
    </r>
    <r>
      <rPr>
        <sz val="11"/>
        <color rgb="FFFF0000"/>
        <rFont val="ＭＳ Ｐゴシック"/>
        <family val="3"/>
        <charset val="128"/>
      </rPr>
      <t>西3-3</t>
    </r>
  </si>
  <si>
    <t>藤井　範子</t>
  </si>
  <si>
    <t>018-879-8577</t>
  </si>
  <si>
    <t>018-855-1573</t>
  </si>
  <si>
    <t>018-855-1182</t>
  </si>
  <si>
    <t>018-854-4101</t>
  </si>
  <si>
    <t>018-873-7913</t>
  </si>
  <si>
    <t>小規模多機能型居宅介護</t>
    <rPh sb="6" eb="7">
      <t>ガタ</t>
    </rPh>
    <phoneticPr fontId="17"/>
  </si>
  <si>
    <t>018-873-6115</t>
  </si>
  <si>
    <t>越後　千恵子</t>
  </si>
  <si>
    <t>018-877-7835</t>
  </si>
  <si>
    <t>創傷処置</t>
    <rPh sb="0" eb="2">
      <t>ソウショウ</t>
    </rPh>
    <rPh sb="2" eb="4">
      <t>ショチ</t>
    </rPh>
    <phoneticPr fontId="17"/>
  </si>
  <si>
    <t>グループホーム</t>
  </si>
  <si>
    <t>018-877-7114</t>
  </si>
  <si>
    <t>二木薬局</t>
  </si>
  <si>
    <t>田口 修</t>
  </si>
  <si>
    <t>018-852-5559</t>
  </si>
  <si>
    <t>018-877-3055</t>
  </si>
  <si>
    <t>日曜、祝日、年末年始</t>
  </si>
  <si>
    <t>018-853-6288</t>
  </si>
  <si>
    <t>018-854-8131</t>
  </si>
  <si>
    <t>井川町地域包括支援センター</t>
    <rPh sb="0" eb="3">
      <t>いかわまち</t>
    </rPh>
    <rPh sb="3" eb="5">
      <t>ちいき</t>
    </rPh>
    <rPh sb="5" eb="7">
      <t>ほうかつ</t>
    </rPh>
    <rPh sb="7" eb="9">
      <t>しえん</t>
    </rPh>
    <phoneticPr fontId="3" type="Hiragana"/>
  </si>
  <si>
    <t>潟上居宅介護支援事業所</t>
    <rPh sb="0" eb="2">
      <t>かたがみ</t>
    </rPh>
    <rPh sb="2" eb="4">
      <t>きょたく</t>
    </rPh>
    <rPh sb="4" eb="6">
      <t>かいご</t>
    </rPh>
    <rPh sb="6" eb="8">
      <t>しえん</t>
    </rPh>
    <rPh sb="8" eb="11">
      <t>じぎょうしょ</t>
    </rPh>
    <phoneticPr fontId="3" type="Hiragana"/>
  </si>
  <si>
    <t>018-877-2676</t>
  </si>
  <si>
    <t>石井　有理</t>
  </si>
  <si>
    <t>018-872-2516</t>
  </si>
  <si>
    <t>018-838-0873</t>
  </si>
  <si>
    <t>土曜、日曜、年末年始、お盆　など</t>
  </si>
  <si>
    <t>定休日</t>
    <rPh sb="0" eb="3">
      <t>ていきゅうび</t>
    </rPh>
    <phoneticPr fontId="3" type="Hiragana"/>
  </si>
  <si>
    <t>018-855-4088</t>
  </si>
  <si>
    <t>018-853-7718</t>
  </si>
  <si>
    <t>さくら苑老人短期入所
生活介護事業所</t>
  </si>
  <si>
    <t>フジサワマサト</t>
  </si>
  <si>
    <t>018-854-4031</t>
  </si>
  <si>
    <t>特別養護老人ホーム
わかば園</t>
  </si>
  <si>
    <t>018-852-3164</t>
  </si>
  <si>
    <t>018-878-7230</t>
  </si>
  <si>
    <t>018-854-4488</t>
  </si>
  <si>
    <t>広青苑居宅介護支援事業所</t>
  </si>
  <si>
    <t>018-875-5269</t>
  </si>
  <si>
    <t>018-879-8367</t>
  </si>
  <si>
    <t>五城目町
八郎潟町
井川町
潟上市　等</t>
    <rPh sb="18" eb="19">
      <t>とう</t>
    </rPh>
    <phoneticPr fontId="3" type="Hiragana"/>
  </si>
  <si>
    <t>水曜・土曜午後、日曜、祝日、年末年始、お盆</t>
  </si>
  <si>
    <t>018-853-5779</t>
  </si>
  <si>
    <t>018-893-4416</t>
  </si>
  <si>
    <t>018-878-7471</t>
  </si>
  <si>
    <t>金子　晴雄</t>
  </si>
  <si>
    <t>五城目町</t>
  </si>
  <si>
    <t>018-852-5177</t>
  </si>
  <si>
    <t>018-874-8623</t>
  </si>
  <si>
    <t>【訪問看護】</t>
  </si>
  <si>
    <t>018-855-6255</t>
  </si>
  <si>
    <t>日曜、5/5、8/13、12/31～1/3</t>
  </si>
  <si>
    <t>018-874-3777</t>
  </si>
  <si>
    <t>018-855-1555</t>
  </si>
  <si>
    <t>年中無休</t>
    <rPh sb="0" eb="2">
      <t>ねんちゅう</t>
    </rPh>
    <rPh sb="2" eb="4">
      <t>むきゅう</t>
    </rPh>
    <phoneticPr fontId="3" type="Hiragana"/>
  </si>
  <si>
    <t>018-853-7869</t>
  </si>
  <si>
    <t>潟上市天王字追分115-1</t>
  </si>
  <si>
    <t>【定期巡回・随時対応型訪問介護看護】</t>
  </si>
  <si>
    <t>018-877-7074</t>
  </si>
  <si>
    <t>https://yamayurikai-akita.jp/</t>
  </si>
  <si>
    <t>018-872-2066</t>
  </si>
  <si>
    <t>【小規模多機能型居宅介護】</t>
  </si>
  <si>
    <t>018-854-4467</t>
  </si>
  <si>
    <t>３人部屋</t>
    <rPh sb="1" eb="2">
      <t>ニン</t>
    </rPh>
    <rPh sb="2" eb="4">
      <t>ベヤ</t>
    </rPh>
    <phoneticPr fontId="17"/>
  </si>
  <si>
    <t>018-853-0237</t>
  </si>
  <si>
    <t>196</t>
  </si>
  <si>
    <t>認知症共同生活介護の為認知症の診断が必要です。</t>
  </si>
  <si>
    <t>018-878-7620</t>
  </si>
  <si>
    <t>【保険薬局】</t>
  </si>
  <si>
    <t>保険薬局</t>
    <rPh sb="0" eb="2">
      <t>ほけん</t>
    </rPh>
    <rPh sb="2" eb="4">
      <t>やっきょく</t>
    </rPh>
    <phoneticPr fontId="3" type="Hiragana"/>
  </si>
  <si>
    <t>018-870-6188</t>
  </si>
  <si>
    <t>018-855-1156</t>
  </si>
  <si>
    <t>018-877-6412</t>
  </si>
  <si>
    <t>018-853-5318</t>
  </si>
  <si>
    <t>018-877-2853</t>
  </si>
  <si>
    <t>018-874-3865</t>
  </si>
  <si>
    <t>018-874-7506</t>
  </si>
  <si>
    <t>お薬の配達
条件：要介護・要支援の方又は身体に障害があり通院が困難な方
配達料金：300～700円（潟上市内に限る）</t>
  </si>
  <si>
    <t>018-872-2733</t>
  </si>
  <si>
    <t>018-874-2601</t>
  </si>
  <si>
    <t>018-855-5503</t>
  </si>
  <si>
    <t>018-877-4611</t>
  </si>
  <si>
    <t>018-877-2300</t>
  </si>
  <si>
    <t>018-874-2698</t>
  </si>
  <si>
    <t>来院した患者さん</t>
  </si>
  <si>
    <t>0185-45-2961</t>
  </si>
  <si>
    <t>018-853-0039</t>
  </si>
  <si>
    <t>八郎潟町社会福祉協議会
指定訪問介護事業所</t>
  </si>
  <si>
    <t>水曜、日曜、祝日</t>
  </si>
  <si>
    <t>018-874-3801</t>
  </si>
  <si>
    <t>半田　淳志</t>
  </si>
  <si>
    <t>018-852-3113</t>
  </si>
  <si>
    <t>018-855-4113</t>
  </si>
  <si>
    <t>石川美紀</t>
  </si>
  <si>
    <t>http://www.a-salus.co.jp/</t>
  </si>
  <si>
    <t>潟上市天王字棒沼台247-4</t>
  </si>
  <si>
    <t>15:00</t>
  </si>
  <si>
    <t>http://syoujuen.jp/</t>
  </si>
  <si>
    <t>大潟村特別養護老人ホーム
ひだまり苑</t>
  </si>
  <si>
    <t>17:30</t>
  </si>
  <si>
    <t>通所介護</t>
  </si>
  <si>
    <t>八郎潟町</t>
  </si>
  <si>
    <t>ショートステイ</t>
  </si>
  <si>
    <t>小規模多機能型居宅介護</t>
  </si>
  <si>
    <t>創傷処置</t>
  </si>
  <si>
    <t>通所リハビリ</t>
  </si>
  <si>
    <t>福祉用具貸与・販売</t>
  </si>
  <si>
    <t>潟上市昭和大久保字街道下106-5</t>
  </si>
  <si>
    <t>194</t>
  </si>
  <si>
    <t>ご利用者様が余暇活動やリハビリ体操・レクリエーションを楽しまれております。食前の嚥下体操は誤嚥予防や入れ歯の安定をねらい職員も一緒に楽しみながら進めております。生活にメリハリを持ってお過ごし頂いております。</t>
  </si>
  <si>
    <t>　　　　　　　　　　　　　　　　　　　　　　　　　　　　　　　　　　　　　　</t>
  </si>
  <si>
    <t>富田 修平</t>
  </si>
  <si>
    <t>018-855-1070</t>
  </si>
  <si>
    <t>09:00</t>
  </si>
  <si>
    <t>08:45</t>
  </si>
  <si>
    <r>
      <t>018-877-</t>
    </r>
    <r>
      <rPr>
        <sz val="11"/>
        <color rgb="FFFF0000"/>
        <rFont val="ＭＳ Ｐゴシック"/>
        <family val="3"/>
        <charset val="128"/>
      </rPr>
      <t>7482</t>
    </r>
  </si>
  <si>
    <t>石井　綾希子</t>
  </si>
  <si>
    <t>10:00</t>
  </si>
  <si>
    <t>11:00</t>
  </si>
  <si>
    <t xml:space="preserve"> [午前の診療終了時間]</t>
  </si>
  <si>
    <t>介護老人保健施設ほのぼの苑
通所リハビリテーション</t>
  </si>
  <si>
    <t>11:30</t>
  </si>
  <si>
    <t>地域密着型通所介護</t>
    <rPh sb="0" eb="2">
      <t>ちいき</t>
    </rPh>
    <rPh sb="2" eb="5">
      <t>みっちゃくがた</t>
    </rPh>
    <phoneticPr fontId="3" type="Hiragana"/>
  </si>
  <si>
    <t xml:space="preserve"> [午後診療のある曜日]</t>
  </si>
  <si>
    <t>鈴木公悦</t>
  </si>
  <si>
    <t>14:00</t>
  </si>
  <si>
    <t>14:30</t>
  </si>
  <si>
    <t>13:30</t>
  </si>
  <si>
    <t xml:space="preserve"> [午後の診療終了時間]</t>
  </si>
  <si>
    <t>18:30</t>
  </si>
  <si>
    <t>医療依存度の高い方の受け入れ状況</t>
    <rPh sb="0" eb="2">
      <t>イリョウ</t>
    </rPh>
    <rPh sb="2" eb="5">
      <t>イゾンド</t>
    </rPh>
    <rPh sb="6" eb="7">
      <t>タカ</t>
    </rPh>
    <rPh sb="8" eb="9">
      <t>カタ</t>
    </rPh>
    <rPh sb="10" eb="11">
      <t>ウ</t>
    </rPh>
    <rPh sb="12" eb="13">
      <t>イ</t>
    </rPh>
    <rPh sb="14" eb="16">
      <t>ジョウキョウ</t>
    </rPh>
    <phoneticPr fontId="17"/>
  </si>
  <si>
    <t>生活相談員　岩﨑　孝一郎</t>
  </si>
  <si>
    <t>19:00</t>
  </si>
  <si>
    <t>16:15</t>
  </si>
  <si>
    <t>祝日、年末年始、お盆、ゴールデンウィーク</t>
  </si>
  <si>
    <t xml:space="preserve"> [受付対応（営業）開始時間]</t>
  </si>
  <si>
    <t>通所リハビリテーション</t>
    <rPh sb="0" eb="2">
      <t>ツウショ</t>
    </rPh>
    <phoneticPr fontId="17"/>
  </si>
  <si>
    <t>01:00</t>
  </si>
  <si>
    <t>日曜、祝日、12/30～1/3、
8/13</t>
  </si>
  <si>
    <t>08:05</t>
  </si>
  <si>
    <t>07:40</t>
  </si>
  <si>
    <t xml:space="preserve"> [定員]</t>
  </si>
  <si>
    <t xml:space="preserve"> [受付対応（営業）終了時間]</t>
  </si>
  <si>
    <t>00:05</t>
  </si>
  <si>
    <t>018-875-5131（直通）</t>
  </si>
  <si>
    <t>17:15</t>
  </si>
  <si>
    <t>18:15</t>
  </si>
  <si>
    <t>地域密着型特別養護老人ホーム
たんちょう</t>
  </si>
  <si>
    <t>地域包括支援センター</t>
    <rPh sb="0" eb="2">
      <t>ちいき</t>
    </rPh>
    <rPh sb="2" eb="4">
      <t>ほうかつ</t>
    </rPh>
    <rPh sb="4" eb="6">
      <t>しえん</t>
    </rPh>
    <phoneticPr fontId="3" type="Hiragana"/>
  </si>
  <si>
    <t>経管栄養</t>
    <rPh sb="0" eb="2">
      <t>ケイカン</t>
    </rPh>
    <rPh sb="2" eb="4">
      <t>エイヨウ</t>
    </rPh>
    <phoneticPr fontId="17"/>
  </si>
  <si>
    <t>16:50</t>
  </si>
  <si>
    <t>日曜、12/31～1/3</t>
    <rPh sb="1" eb="2">
      <t>よう</t>
    </rPh>
    <phoneticPr fontId="3" type="Hiragana"/>
  </si>
  <si>
    <t>武蔵　由貴子</t>
  </si>
  <si>
    <t>018-853-5233</t>
  </si>
  <si>
    <t>菅原　佑里</t>
  </si>
  <si>
    <t>齋藤　祐希</t>
  </si>
  <si>
    <t>佐藤直人</t>
  </si>
  <si>
    <t>藤原記念病院と連携</t>
  </si>
  <si>
    <t>菅原哲</t>
  </si>
  <si>
    <t>佐藤　直子</t>
  </si>
  <si>
    <t>サービス
提供範囲</t>
    <rPh sb="5" eb="7">
      <t>テイキョウ</t>
    </rPh>
    <rPh sb="7" eb="9">
      <t>ハンイ</t>
    </rPh>
    <phoneticPr fontId="17"/>
  </si>
  <si>
    <t>可</t>
  </si>
  <si>
    <t>潟上市天王字大長根85-6</t>
  </si>
  <si>
    <t>その他</t>
  </si>
  <si>
    <t>県内全域</t>
  </si>
  <si>
    <t>決まってる施設に出向いてます</t>
  </si>
  <si>
    <t>医療行為は不可</t>
  </si>
  <si>
    <t>IVH・点滴</t>
  </si>
  <si>
    <t>在宅酸素のみ</t>
  </si>
  <si>
    <t>主に潟上市</t>
    <rPh sb="0" eb="1">
      <t>おも</t>
    </rPh>
    <phoneticPr fontId="3" type="Hiragana"/>
  </si>
  <si>
    <t>医師の指示</t>
  </si>
  <si>
    <t>ユニット型個室のみ受入可能</t>
  </si>
  <si>
    <t>018-872-2510</t>
  </si>
  <si>
    <t>榎　富美</t>
  </si>
  <si>
    <t>医師指示が必要</t>
  </si>
  <si>
    <t>認知力評価　運動療法</t>
  </si>
  <si>
    <t>湯の越の里
ショートステイ</t>
  </si>
  <si>
    <t>転送電話で対応</t>
  </si>
  <si>
    <t>その他の詳細</t>
    <rPh sb="2" eb="3">
      <t>た</t>
    </rPh>
    <rPh sb="4" eb="6">
      <t>しょうさい</t>
    </rPh>
    <phoneticPr fontId="3" type="Hiragana"/>
  </si>
  <si>
    <t xml:space="preserve"> [24時間対応]</t>
  </si>
  <si>
    <t>五城目町
八郎潟町
井川町
潟上市
上小阿仁町
等</t>
    <rPh sb="24" eb="25">
      <t>とう</t>
    </rPh>
    <phoneticPr fontId="3" type="Hiragana"/>
  </si>
  <si>
    <t>胃ろう</t>
  </si>
  <si>
    <t xml:space="preserve"> [訪問リハビリへの対応]</t>
  </si>
  <si>
    <t>1</t>
  </si>
  <si>
    <t xml:space="preserve"> [サービス提供範囲]</t>
  </si>
  <si>
    <t>難病</t>
    <rPh sb="0" eb="2">
      <t>ナンビョウ</t>
    </rPh>
    <phoneticPr fontId="17"/>
  </si>
  <si>
    <t>伊藤　学</t>
  </si>
  <si>
    <t>秋田県全域</t>
  </si>
  <si>
    <t>潟上市</t>
  </si>
  <si>
    <t>中村　禎子</t>
  </si>
  <si>
    <t>全域</t>
  </si>
  <si>
    <t>対応不可</t>
  </si>
  <si>
    <t>伊藤直美</t>
  </si>
  <si>
    <t>潟上市天王</t>
  </si>
  <si>
    <t>対馬　孝義</t>
  </si>
  <si>
    <t>土曜、日曜、祝日、年末年始、お盆</t>
  </si>
  <si>
    <t>鷲谷一晴</t>
  </si>
  <si>
    <t>菊地文人</t>
  </si>
  <si>
    <t xml:space="preserve"> [備考・補足事項など]</t>
  </si>
  <si>
    <t>胃ろう</t>
    <rPh sb="0" eb="1">
      <t>イ</t>
    </rPh>
    <phoneticPr fontId="17"/>
  </si>
  <si>
    <t>部屋タイプは上記のほかに3人部屋1室あり。</t>
  </si>
  <si>
    <t>冨塚令子</t>
  </si>
  <si>
    <t>相澤修</t>
  </si>
  <si>
    <t xml:space="preserve"> [回答者氏名を入力してください]</t>
  </si>
  <si>
    <t>神田　仁</t>
  </si>
  <si>
    <t>藤原　隆幸</t>
  </si>
  <si>
    <t>火曜･水曜･土曜午後、日曜、祝日、年末年始、お盆</t>
  </si>
  <si>
    <t>土曜、日曜、祝日、年末年始
※緊急時は定休日でも対応可能</t>
  </si>
  <si>
    <t>居宅介護支援事業所</t>
    <rPh sb="0" eb="2">
      <t>きょたく</t>
    </rPh>
    <rPh sb="2" eb="4">
      <t>かいご</t>
    </rPh>
    <rPh sb="4" eb="6">
      <t>しえん</t>
    </rPh>
    <rPh sb="6" eb="9">
      <t>じぎょうしょ</t>
    </rPh>
    <phoneticPr fontId="3" type="Hiragana"/>
  </si>
  <si>
    <t>五城目町</t>
    <rPh sb="3" eb="4">
      <t>まち</t>
    </rPh>
    <phoneticPr fontId="3" type="Hiragana"/>
  </si>
  <si>
    <t>畑澤美雪</t>
  </si>
  <si>
    <t>鈴木明彦</t>
  </si>
  <si>
    <t>橋本　徹</t>
  </si>
  <si>
    <t>米澤輝男</t>
  </si>
  <si>
    <t>渡辺さやか</t>
  </si>
  <si>
    <t>畠山金美</t>
  </si>
  <si>
    <t>鈴木貴美子</t>
  </si>
  <si>
    <t>潟上市昭和大久保字北野出戸道脇41</t>
  </si>
  <si>
    <t>武田　郁</t>
  </si>
  <si>
    <t>黒川はるか</t>
  </si>
  <si>
    <t>柏木直樹</t>
  </si>
  <si>
    <t>藤井　佳代子</t>
  </si>
  <si>
    <t>門間　　介</t>
  </si>
  <si>
    <t>人工呼吸器</t>
    <rPh sb="0" eb="1">
      <t>ヒト</t>
    </rPh>
    <rPh sb="1" eb="2">
      <t>コウ</t>
    </rPh>
    <rPh sb="2" eb="5">
      <t>コキュウキ</t>
    </rPh>
    <phoneticPr fontId="17"/>
  </si>
  <si>
    <t>柴田　洋子</t>
  </si>
  <si>
    <t>齊藤　桃子</t>
  </si>
  <si>
    <t>中村　崇</t>
  </si>
  <si>
    <t>柴田亮一</t>
  </si>
  <si>
    <t>工藤　寿廣</t>
  </si>
  <si>
    <t>草皆　英弥</t>
  </si>
  <si>
    <t>五城目町
井川町
八郎潟町
大潟村
潟上市
男鹿市
秋田市
三種町</t>
  </si>
  <si>
    <t>佐藤　静</t>
  </si>
  <si>
    <t>日曜、8/13～15、12/31～1/3</t>
  </si>
  <si>
    <t>佐藤　大進</t>
  </si>
  <si>
    <t>吉岡克己</t>
  </si>
  <si>
    <t>佐藤　衣都香</t>
  </si>
  <si>
    <t>舘岡里美</t>
  </si>
  <si>
    <t>猿田　せいか</t>
  </si>
  <si>
    <t>伊藤　裕子</t>
  </si>
  <si>
    <t>布川　敬子</t>
  </si>
  <si>
    <t>千葉　みどり</t>
  </si>
  <si>
    <t>IVH・点滴</t>
    <rPh sb="4" eb="6">
      <t>テンテキ</t>
    </rPh>
    <phoneticPr fontId="17"/>
  </si>
  <si>
    <t>菅原 五由利</t>
  </si>
  <si>
    <t>佐藤　智香</t>
  </si>
  <si>
    <t>村井　寿慶</t>
  </si>
  <si>
    <t>土曜、日曜、年末年始、お盆</t>
    <rPh sb="6" eb="8">
      <t>ねんまつ</t>
    </rPh>
    <rPh sb="8" eb="10">
      <t>ねんし</t>
    </rPh>
    <rPh sb="12" eb="13">
      <t>ぼん</t>
    </rPh>
    <phoneticPr fontId="3" type="Hiragana"/>
  </si>
  <si>
    <t>嶋﨑　寛了</t>
  </si>
  <si>
    <t>介護老人保健施設
榮寿苑</t>
  </si>
  <si>
    <t>大坂 　浩</t>
  </si>
  <si>
    <t>渡部 見</t>
  </si>
  <si>
    <t>中村　伸</t>
  </si>
  <si>
    <t>老人保健施設</t>
    <rPh sb="0" eb="2">
      <t>ろうじん</t>
    </rPh>
    <rPh sb="2" eb="4">
      <t>ほけん</t>
    </rPh>
    <rPh sb="4" eb="6">
      <t>しせつ</t>
    </rPh>
    <phoneticPr fontId="3" type="Hiragana"/>
  </si>
  <si>
    <t>高野　睦美</t>
  </si>
  <si>
    <t>檜山　聖</t>
  </si>
  <si>
    <t>金子貴之</t>
  </si>
  <si>
    <t>白川　雅之</t>
  </si>
  <si>
    <t>有限会社　恵の里　石井和人</t>
  </si>
  <si>
    <r>
      <t xml:space="preserve">潟上市
男鹿市
</t>
    </r>
    <r>
      <rPr>
        <sz val="11"/>
        <color rgb="FFFF0000"/>
        <rFont val="ＭＳ Ｐゴシック"/>
        <family val="3"/>
        <charset val="128"/>
      </rPr>
      <t>秋田市
五城目町
井川町
八郎潟町
大潟村</t>
    </r>
  </si>
  <si>
    <t>舟木　努</t>
  </si>
  <si>
    <t>石井　朋枝</t>
  </si>
  <si>
    <t>杉本　ひとみ</t>
  </si>
  <si>
    <t>大腰　雅俊</t>
  </si>
  <si>
    <t>佐々木範明</t>
  </si>
  <si>
    <t>斉藤　勇樹</t>
  </si>
  <si>
    <t>桑原修一</t>
  </si>
  <si>
    <t>高橋達弥</t>
  </si>
  <si>
    <t>齋藤</t>
  </si>
  <si>
    <t>さくら・デンタル・
オフィス</t>
  </si>
  <si>
    <t>インスリン注射</t>
  </si>
  <si>
    <t>佐々木 美季</t>
  </si>
  <si>
    <t>佐藤　千里</t>
  </si>
  <si>
    <t>潟上市
秋田市
男鹿市
五城目町
井川町
八郎潟町
大潟村　等</t>
  </si>
  <si>
    <t>小玉　さつき</t>
  </si>
  <si>
    <t>籾山和香子</t>
  </si>
  <si>
    <t>佐々木　力男</t>
  </si>
  <si>
    <t>018-852-2450</t>
  </si>
  <si>
    <t>ストーマ</t>
  </si>
  <si>
    <t>酸素療法</t>
  </si>
  <si>
    <t>痰の吸引</t>
  </si>
  <si>
    <t>人工呼吸器</t>
  </si>
  <si>
    <t>留置カテーテル</t>
  </si>
  <si>
    <t>ターミナル</t>
  </si>
  <si>
    <t>12/31～1/3、8/13～15</t>
  </si>
  <si>
    <t>難病</t>
  </si>
  <si>
    <t>認知症</t>
  </si>
  <si>
    <t>人工透析</t>
  </si>
  <si>
    <t>往診への対応</t>
  </si>
  <si>
    <r>
      <t>麻</t>
    </r>
    <r>
      <rPr>
        <sz val="11"/>
        <color theme="1"/>
        <rFont val="ＭＳ Ｐゴシック"/>
        <family val="3"/>
        <charset val="128"/>
      </rPr>
      <t>薬の取扱い</t>
    </r>
    <rPh sb="1" eb="2">
      <t>やく</t>
    </rPh>
    <rPh sb="3" eb="5">
      <t>とりあつか</t>
    </rPh>
    <phoneticPr fontId="3" type="Hiragana"/>
  </si>
  <si>
    <t>2人部屋</t>
    <rPh sb="1" eb="2">
      <t>にん</t>
    </rPh>
    <rPh sb="2" eb="4">
      <t>べや</t>
    </rPh>
    <phoneticPr fontId="3" type="Hiragana"/>
  </si>
  <si>
    <t>部屋のタイプ</t>
    <rPh sb="0" eb="2">
      <t>ヘヤ</t>
    </rPh>
    <phoneticPr fontId="17"/>
  </si>
  <si>
    <t>個室</t>
    <rPh sb="0" eb="2">
      <t>コシツ</t>
    </rPh>
    <phoneticPr fontId="17"/>
  </si>
  <si>
    <t>４人部屋</t>
    <rPh sb="1" eb="2">
      <t>ニン</t>
    </rPh>
    <rPh sb="2" eb="4">
      <t>ベヤ</t>
    </rPh>
    <phoneticPr fontId="17"/>
  </si>
  <si>
    <t>018-1792</t>
  </si>
  <si>
    <t>痰の吸引</t>
    <rPh sb="0" eb="1">
      <t>タン</t>
    </rPh>
    <rPh sb="2" eb="4">
      <t>キュウイン</t>
    </rPh>
    <phoneticPr fontId="17"/>
  </si>
  <si>
    <t>気管切開</t>
    <rPh sb="0" eb="2">
      <t>キカン</t>
    </rPh>
    <rPh sb="2" eb="4">
      <t>セッカイ</t>
    </rPh>
    <phoneticPr fontId="17"/>
  </si>
  <si>
    <t>インスリン注射</t>
    <rPh sb="5" eb="7">
      <t>チュウシャ</t>
    </rPh>
    <phoneticPr fontId="17"/>
  </si>
  <si>
    <t>認知症</t>
    <rPh sb="0" eb="3">
      <t>ニンチショウ</t>
    </rPh>
    <phoneticPr fontId="17"/>
  </si>
  <si>
    <t>大潟村短期ケアセンター
ひだまり苑</t>
  </si>
  <si>
    <t>×</t>
  </si>
  <si>
    <t>○</t>
  </si>
  <si>
    <t>018-855-4102（直通）</t>
  </si>
  <si>
    <t>FAX番号</t>
  </si>
  <si>
    <t>定休日</t>
  </si>
  <si>
    <t>潟上市（診療所から約5ｋｍ以内）</t>
  </si>
  <si>
    <t>潟上市天王字上江川47-130</t>
  </si>
  <si>
    <t>【地域密着型通所介護】</t>
    <rPh sb="1" eb="3">
      <t>ちいき</t>
    </rPh>
    <rPh sb="3" eb="6">
      <t>みっちゃくがた</t>
    </rPh>
    <phoneticPr fontId="3" type="Hiragana"/>
  </si>
  <si>
    <t>12/31～1/3</t>
  </si>
  <si>
    <t>潟上市昭和大久保字小橋41</t>
  </si>
  <si>
    <r>
      <t xml:space="preserve">潟上市
男鹿市
</t>
    </r>
    <r>
      <rPr>
        <sz val="11"/>
        <color rgb="FFFF0000"/>
        <rFont val="ＭＳ Ｐゴシック"/>
        <family val="3"/>
        <charset val="128"/>
      </rPr>
      <t>秋田市（一部）</t>
    </r>
    <rPh sb="8" eb="11">
      <t>あきたし</t>
    </rPh>
    <rPh sb="12" eb="14">
      <t>いちぶ</t>
    </rPh>
    <phoneticPr fontId="3" type="Hiragana"/>
  </si>
  <si>
    <t>018-877-5678</t>
  </si>
  <si>
    <t>12/31〜1/3</t>
  </si>
  <si>
    <t>ショートステイ啄木鳥</t>
  </si>
  <si>
    <t>土曜、日曜、祝日、8/13～14、12/30～1/3</t>
  </si>
  <si>
    <t>018-852-3139</t>
  </si>
  <si>
    <t>018-893-6433</t>
  </si>
  <si>
    <t>018-872-1182</t>
  </si>
  <si>
    <t>018-878-5122</t>
  </si>
  <si>
    <t>018-855-5334</t>
  </si>
  <si>
    <t>https://www.facebook.com/ghkeyaki/</t>
  </si>
  <si>
    <t>介護老人保健施設
翠香苑</t>
  </si>
  <si>
    <t>018-875-5526</t>
  </si>
  <si>
    <t>018-870-4556</t>
  </si>
  <si>
    <t>0185-22-4351</t>
  </si>
  <si>
    <t>018-853-5570</t>
  </si>
  <si>
    <t>小玉医院</t>
  </si>
  <si>
    <t>佐々木医院</t>
  </si>
  <si>
    <t>天王訪問看護ステーション</t>
  </si>
  <si>
    <t>ケアプランセンターてんのう</t>
  </si>
  <si>
    <t>潟上市地域包括支援センター</t>
    <rPh sb="0" eb="3">
      <t>かたがみし</t>
    </rPh>
    <rPh sb="3" eb="5">
      <t>ちいき</t>
    </rPh>
    <rPh sb="5" eb="7">
      <t>ほうかつ</t>
    </rPh>
    <rPh sb="7" eb="9">
      <t>しえん</t>
    </rPh>
    <phoneticPr fontId="3" type="Hiragana"/>
  </si>
  <si>
    <t>湖東厚生病院</t>
  </si>
  <si>
    <t>潟上市天王字長沼20
グレプションA103</t>
  </si>
  <si>
    <t>潟上市昭和大久保字堤の上91</t>
  </si>
  <si>
    <t>潟上市飯田川飯塚字家ノ越45-1</t>
  </si>
  <si>
    <t>井川町特別養護老人ホーム
さくら苑</t>
  </si>
  <si>
    <t>潟上市天王字蒲沼63-78
メゾン.ド.ベルツ101号</t>
  </si>
  <si>
    <t>潟上市昭和大久保字堤の上91-28</t>
  </si>
  <si>
    <t>SOMPOケア秋田かたがみ
居宅介護支援</t>
  </si>
  <si>
    <t>上記営業日営業時間以外でも携帯電話への相談が可能です。
ケアマネジャーは男女ともおりますのでご希望により対応可能です。
お気軽にご相談ください。</t>
  </si>
  <si>
    <t>地域密着型特別養護老人ホーム
聚恵苑</t>
  </si>
  <si>
    <t>介護老人保健施設榮寿苑
（ショートステイ）</t>
  </si>
  <si>
    <t>潟上市社会福祉協議会
ケアプランセンター</t>
  </si>
  <si>
    <t>ショートステイ杉の里</t>
  </si>
  <si>
    <t>飯田川居宅介護支援センター
わかば園</t>
  </si>
  <si>
    <t>介護老人保健施設湖東老健
短期入所療養介護</t>
  </si>
  <si>
    <t>大潟村
男鹿市
潟上市
三種町</t>
  </si>
  <si>
    <t>介護老人保健施設湖東老健
訪問リハビリテーション</t>
  </si>
  <si>
    <t>居宅介護支援センター
ゆかりの森・追分</t>
  </si>
  <si>
    <t>八郎潟町
五城目町</t>
  </si>
  <si>
    <t>さくら苑
老人デイサービス事業所</t>
  </si>
  <si>
    <t>五城目町
八郎潟町
井川町</t>
  </si>
  <si>
    <t>五城目町
八郎潟町
井川町
潟上市
三種町</t>
  </si>
  <si>
    <r>
      <t xml:space="preserve">井川町
五城目町
八郎潟町
</t>
    </r>
    <r>
      <rPr>
        <sz val="11"/>
        <color theme="1"/>
        <rFont val="ＭＳ Ｐゴシック"/>
        <family val="3"/>
        <charset val="128"/>
      </rPr>
      <t>大潟村
三種町</t>
    </r>
  </si>
  <si>
    <t>潟上市
秋田市
男鹿市
五城目町
井川町
八郎潟町
大潟村　等</t>
    <rPh sb="30" eb="31">
      <t>とう</t>
    </rPh>
    <phoneticPr fontId="3" type="Hiragana"/>
  </si>
  <si>
    <t>潟上市
男鹿市船越　等</t>
    <rPh sb="10" eb="11">
      <t>とう</t>
    </rPh>
    <phoneticPr fontId="3" type="Hiragana"/>
  </si>
  <si>
    <t>潟上市（昭和・飯田川）
※車で片道５分程度まで</t>
    <rPh sb="0" eb="3">
      <t>かたがみし</t>
    </rPh>
    <phoneticPr fontId="3" type="Hiragana"/>
  </si>
  <si>
    <t>潟上市
男鹿市
秋田市
五城目町
井川町
八郎潟町
大潟村</t>
  </si>
  <si>
    <t>潟上市
男鹿市
秋田市
五城目町
井川町
八郎潟町
大潟村
三種町</t>
  </si>
  <si>
    <t>日、祝日、年末年始、お盆</t>
  </si>
  <si>
    <t>診療時間</t>
    <rPh sb="0" eb="2">
      <t>しんりょう</t>
    </rPh>
    <rPh sb="2" eb="4">
      <t>じかん</t>
    </rPh>
    <phoneticPr fontId="3" type="Hiragana"/>
  </si>
  <si>
    <t>連番</t>
    <rPh sb="0" eb="2">
      <t>れんばん</t>
    </rPh>
    <phoneticPr fontId="3" type="Hiragana"/>
  </si>
  <si>
    <t>提供範囲地域外は要相談</t>
    <rPh sb="0" eb="2">
      <t>ていきょう</t>
    </rPh>
    <rPh sb="2" eb="4">
      <t>はんい</t>
    </rPh>
    <rPh sb="8" eb="9">
      <t>よう</t>
    </rPh>
    <phoneticPr fontId="3" type="Hiragana"/>
  </si>
  <si>
    <t>お盆年末年始は日によって営業している場合あり。</t>
  </si>
  <si>
    <t>介護タクシー業務も行っております。
障がい者の方への家事援助も行っております。
笑顔をモットーに皆さんの元に伺います！</t>
  </si>
  <si>
    <t>※定休日でも利用者からの要望がある場合は対応を検討します。</t>
    <rPh sb="1" eb="4">
      <t>ていきゅうび</t>
    </rPh>
    <phoneticPr fontId="3" type="Hiragana"/>
  </si>
  <si>
    <t>2人部屋4人部屋のほかに3人部屋が1部屋あります。</t>
  </si>
  <si>
    <t>土曜日は13時までの営業となります。
年末年始・お盆の休業日は変更になることがありますので
お問い合わせください。</t>
  </si>
  <si>
    <t>018-1724</t>
  </si>
  <si>
    <t>訪問介護</t>
    <rPh sb="0" eb="2">
      <t>ホウモン</t>
    </rPh>
    <rPh sb="2" eb="4">
      <t>カイゴ</t>
    </rPh>
    <phoneticPr fontId="17"/>
  </si>
  <si>
    <t>地域密着</t>
    <rPh sb="0" eb="2">
      <t>ちいき</t>
    </rPh>
    <rPh sb="2" eb="4">
      <t>みっちゃく</t>
    </rPh>
    <phoneticPr fontId="3" type="Hiragana"/>
  </si>
  <si>
    <t>潟上市天王字棒沼台247-4</t>
    <rPh sb="0" eb="3">
      <t>かたがみし</t>
    </rPh>
    <rPh sb="3" eb="5">
      <t>てんのう</t>
    </rPh>
    <rPh sb="5" eb="6">
      <t>あざ</t>
    </rPh>
    <rPh sb="6" eb="9">
      <t>ぼうぬまだい</t>
    </rPh>
    <phoneticPr fontId="3" type="Hiragana"/>
  </si>
  <si>
    <t>ごじょうめ眼科
クリニック</t>
  </si>
  <si>
    <t>乳腺外科内分泌内科</t>
  </si>
  <si>
    <t>日曜、1/1～2</t>
  </si>
  <si>
    <t>日曜、12/31～1/3</t>
  </si>
  <si>
    <t xml:space="preserve"> [その他]左セルに統合</t>
    <rPh sb="6" eb="7">
      <t>ひだり</t>
    </rPh>
    <rPh sb="10" eb="12">
      <t>とうごう</t>
    </rPh>
    <phoneticPr fontId="3" type="Hiragana"/>
  </si>
  <si>
    <t>宿泊</t>
    <rPh sb="0" eb="2">
      <t>シュクハク</t>
    </rPh>
    <phoneticPr fontId="17"/>
  </si>
  <si>
    <t>195</t>
  </si>
  <si>
    <t>営業時間</t>
  </si>
  <si>
    <t>特別養護老人ホーム
松恵苑</t>
  </si>
  <si>
    <t>土曜、日曜、年末年始、
お盆</t>
  </si>
  <si>
    <t>特別養護老人ホーム
昭寿苑</t>
  </si>
  <si>
    <t>特別養護老人ホーム
広青苑</t>
  </si>
  <si>
    <t>特別養護老人ホーム
うたせ苑</t>
  </si>
  <si>
    <t>グループホーム
ホプシー</t>
  </si>
  <si>
    <t>【訪問リハビリ】</t>
  </si>
  <si>
    <t>グループホーム
まめだすか</t>
  </si>
  <si>
    <t>グループホーム
湯の越の家</t>
  </si>
  <si>
    <t>デイサービスセンター
すてっぷ</t>
  </si>
  <si>
    <t>デイサービスセンター
遊</t>
  </si>
  <si>
    <t>わかばデンタル
クリニック</t>
  </si>
  <si>
    <t>潟上市昭和
デイサービスセンター</t>
  </si>
  <si>
    <t>自立機能訓練型施設
はっち</t>
  </si>
  <si>
    <t>八郎潟町
デイサービスセンター</t>
  </si>
  <si>
    <t>グループホーム
しらさぎ苑</t>
  </si>
  <si>
    <t>老人保健施設</t>
    <rPh sb="0" eb="2">
      <t>ロウジン</t>
    </rPh>
    <rPh sb="2" eb="4">
      <t>ホケン</t>
    </rPh>
    <rPh sb="4" eb="6">
      <t>シセツ</t>
    </rPh>
    <phoneticPr fontId="17"/>
  </si>
  <si>
    <t xml:space="preserve">木曜・土曜の診療終了時間は16：30です。
</t>
  </si>
  <si>
    <t>でとまち歯科
クリニック</t>
  </si>
  <si>
    <t>受付対応時間</t>
  </si>
  <si>
    <t>五城目訪問看護ステーション</t>
  </si>
  <si>
    <t>日曜、祝日、年末年始、お盆</t>
    <rPh sb="1" eb="2">
      <t>よう</t>
    </rPh>
    <phoneticPr fontId="3" type="Hiragana"/>
  </si>
  <si>
    <t>日曜、祝日、年末年始、お盆</t>
  </si>
  <si>
    <r>
      <t xml:space="preserve">診療時間は午前11時から12時まで。
</t>
    </r>
    <r>
      <rPr>
        <sz val="11"/>
        <color rgb="FFFF0000"/>
        <rFont val="ＭＳ Ｐゴシック"/>
        <family val="3"/>
        <charset val="128"/>
      </rPr>
      <t>令和7年度中に移転予定。</t>
    </r>
    <rPh sb="19" eb="21">
      <t>れいわ</t>
    </rPh>
    <rPh sb="22" eb="24">
      <t>ねんど</t>
    </rPh>
    <rPh sb="24" eb="25">
      <t>ちゅう</t>
    </rPh>
    <rPh sb="26" eb="28">
      <t>いてん</t>
    </rPh>
    <rPh sb="28" eb="30">
      <t>よてい</t>
    </rPh>
    <phoneticPr fontId="3" type="Hiragana"/>
  </si>
  <si>
    <t>水曜午後、土曜、日曜、祝日、年末年始、お盆</t>
  </si>
  <si>
    <t>五城目町
八郎潟町
井川町
潟上市（飯田川・
昭和）</t>
  </si>
  <si>
    <t>水曜・土曜午後、日曜、祝日、年末年始</t>
  </si>
  <si>
    <t>水曜、土曜午後、日曜、祝日、年末年始</t>
  </si>
  <si>
    <t>木曜、土曜、日曜、祝日、年末年始など</t>
  </si>
  <si>
    <t>水曜・土曜午後、日曜、祝日、8/13〜15、12/29〜1/3</t>
  </si>
  <si>
    <t>第1･3･5水曜、第2･4土曜、日曜、祝日</t>
  </si>
  <si>
    <t>火曜、日曜、祝日</t>
  </si>
  <si>
    <t>土曜、日曜、祝日</t>
  </si>
  <si>
    <t>日曜、祝日
※水曜・土曜9：00〜13：00まで営業</t>
  </si>
  <si>
    <t>年末年始、お盆
※土曜・日曜・祝日：8:30～13:00まで営業</t>
  </si>
  <si>
    <t>日曜、8/13～15、
12/31～1/3</t>
  </si>
  <si>
    <t>宿泊</t>
  </si>
  <si>
    <t>土曜、日曜、年末年始、お盆</t>
  </si>
  <si>
    <t>日曜、5/5、8/13、
12/31～1/3</t>
  </si>
  <si>
    <t>日曜、年末年始</t>
  </si>
  <si>
    <t>日曜、月曜（※月曜が祝日の場合は月曜営業・火曜休み）、12/29～1/3</t>
  </si>
  <si>
    <t>土曜、日曜、年末年始</t>
  </si>
  <si>
    <t>日曜</t>
  </si>
  <si>
    <r>
      <t>土曜午後、</t>
    </r>
    <r>
      <rPr>
        <sz val="11"/>
        <color theme="1"/>
        <rFont val="ＭＳ Ｐゴシック"/>
        <family val="3"/>
        <charset val="128"/>
      </rPr>
      <t>日曜、祝日、年末年始、
お盆</t>
    </r>
    <rPh sb="0" eb="2">
      <t>どよう</t>
    </rPh>
    <rPh sb="2" eb="4">
      <t>ごご</t>
    </rPh>
    <phoneticPr fontId="3" type="Hiragana"/>
  </si>
  <si>
    <t>土曜、日曜、12/30～1/3、
8/13～15</t>
  </si>
  <si>
    <t>日曜、1/1～1/2</t>
  </si>
  <si>
    <t>日曜、祝日、12/31～1/3</t>
  </si>
  <si>
    <t>24
時
間
対
応</t>
  </si>
  <si>
    <t>土曜、日曜、祝日、年末年始、
お盆</t>
  </si>
  <si>
    <t>土曜、日曜、12/30〜1/2、
8/12〜14</t>
  </si>
  <si>
    <t>土曜午後、日曜、祝日、
12/29～1/3</t>
  </si>
  <si>
    <t>土曜、日曜、祝日、年末年始　
※ただし緊急時は連絡対応可</t>
  </si>
  <si>
    <t>土曜、日曜、祝日、
年末年始、お盆</t>
  </si>
  <si>
    <t>土曜、日曜、祝日、
年末年始</t>
  </si>
  <si>
    <t>土曜、日曜、祝日、
1/1、8/13</t>
  </si>
  <si>
    <t>日曜、祝日、年末年始、
お盆</t>
  </si>
  <si>
    <t>土曜、日曜、地区祭典、
年末年始、お盆</t>
  </si>
  <si>
    <t>土曜、日曜、祝日、8/13～15、12/29～1/3
※午後の診療はありません。</t>
  </si>
  <si>
    <t>水曜、日曜、祝日、年末年始、お盆</t>
  </si>
  <si>
    <t>水曜、土曜午後、日曜、祝日、年末年始、お盆</t>
  </si>
  <si>
    <t>土曜午後、日曜、祝日、年末年始、お盆</t>
  </si>
  <si>
    <t>木曜･土曜午後、日曜、祝日、年末年始、お盆</t>
  </si>
  <si>
    <t>月曜、日曜、祝日、年末年始、お盆</t>
  </si>
  <si>
    <t>土曜、日曜、祝日、12/29～1/3</t>
    <rPh sb="1" eb="2">
      <t>よう</t>
    </rPh>
    <phoneticPr fontId="3" type="Hiragana"/>
  </si>
  <si>
    <t>ホームページアドレス</t>
  </si>
  <si>
    <r>
      <t>秋田市
男鹿市</t>
    </r>
    <r>
      <rPr>
        <sz val="11"/>
        <color theme="1"/>
        <rFont val="ＭＳ Ｐゴシック"/>
        <family val="3"/>
        <charset val="128"/>
      </rPr>
      <t xml:space="preserve">
潟上市
五城目町
八郎潟町
井川町
三種町</t>
    </r>
    <rPh sb="0" eb="3">
      <t>あきたし</t>
    </rPh>
    <rPh sb="4" eb="7">
      <t>おがし</t>
    </rPh>
    <phoneticPr fontId="3" type="Hiragana"/>
  </si>
  <si>
    <t>麻薬取扱い</t>
    <rPh sb="0" eb="2">
      <t>まやく</t>
    </rPh>
    <rPh sb="2" eb="4">
      <t>とりあつか</t>
    </rPh>
    <phoneticPr fontId="3" type="Hiragana"/>
  </si>
  <si>
    <t>在宅医療</t>
    <rPh sb="0" eb="2">
      <t>ざいたく</t>
    </rPh>
    <rPh sb="2" eb="4">
      <t>いりょう</t>
    </rPh>
    <phoneticPr fontId="3" type="Hiragana"/>
  </si>
  <si>
    <t>ショートステイ
こうのとり</t>
  </si>
  <si>
    <t>池田薬局
昭和おおくぼ店</t>
  </si>
  <si>
    <t>潟上市
※潟上市以外は要相談</t>
    <rPh sb="11" eb="12">
      <t>よう</t>
    </rPh>
    <rPh sb="12" eb="14">
      <t>そうだん</t>
    </rPh>
    <phoneticPr fontId="3" type="Hiragana"/>
  </si>
  <si>
    <t>ケアハウスたかおかの杜</t>
  </si>
  <si>
    <t>歯科診療所</t>
    <rPh sb="0" eb="2">
      <t>しか</t>
    </rPh>
    <rPh sb="2" eb="5">
      <t>しんりょうじょ</t>
    </rPh>
    <phoneticPr fontId="3" type="Hiragana"/>
  </si>
  <si>
    <t>（緊急時の対応）</t>
    <rPh sb="1" eb="4">
      <t>キンキュウジ</t>
    </rPh>
    <rPh sb="5" eb="7">
      <t>タイオウ</t>
    </rPh>
    <phoneticPr fontId="17"/>
  </si>
  <si>
    <t>指定居宅介護支援事業所
おいわけ</t>
  </si>
  <si>
    <t>佐々木　登喜子</t>
    <rPh sb="0" eb="3">
      <t>ささき</t>
    </rPh>
    <rPh sb="4" eb="7">
      <t>ときこ</t>
    </rPh>
    <phoneticPr fontId="3" type="Hiragana"/>
  </si>
  <si>
    <t>主任介護支援専門員4名で経験豊富な人材がそろっております。
特定事業所として緊急時には24時間体制で迅速に対応いたします。
要支援1・2の方も委託を受けて対応しております。</t>
  </si>
  <si>
    <t>介護老人保健施設翠香苑
通所リハビリテーション</t>
  </si>
  <si>
    <t>ショートステイ
ゆかり追分</t>
  </si>
  <si>
    <t>ショートステイ
らいらっく</t>
  </si>
  <si>
    <t>ショートステイ
おもてなし</t>
  </si>
  <si>
    <t>介護老人保健施設
翠香苑短期入所</t>
  </si>
  <si>
    <t>ショートステイ
のぞみ新館</t>
  </si>
  <si>
    <t>潟上市（飯田川）</t>
  </si>
  <si>
    <t>提供範囲</t>
    <rPh sb="0" eb="2">
      <t>ていきょう</t>
    </rPh>
    <rPh sb="2" eb="4">
      <t>はんい</t>
    </rPh>
    <phoneticPr fontId="3" type="Hiragana"/>
  </si>
  <si>
    <t>潟上市
秋田市　等
…要相談</t>
    <rPh sb="8" eb="9">
      <t>とう</t>
    </rPh>
    <phoneticPr fontId="3" type="Hiragana"/>
  </si>
  <si>
    <t>八郎潟町
五城目町
井川町
潟上市（飯田川）</t>
  </si>
  <si>
    <t>潟上市昭和大久保字街道下96-3</t>
  </si>
  <si>
    <t>潟上市天王字上江川47-342</t>
  </si>
  <si>
    <r>
      <t xml:space="preserve">※居室は介護老人保健施設の空床利用となります。
</t>
    </r>
    <r>
      <rPr>
        <sz val="11"/>
        <color rgb="FFFF0000"/>
        <rFont val="ＭＳ Ｐゴシック"/>
        <family val="3"/>
        <charset val="128"/>
      </rPr>
      <t>※ 送迎の実施範囲は、潟上市、男鹿市、秋田市、南秋田郡内となっています。</t>
    </r>
    <rPh sb="26" eb="28">
      <t>そうげい</t>
    </rPh>
    <rPh sb="29" eb="31">
      <t>じっし</t>
    </rPh>
    <rPh sb="31" eb="33">
      <t>はんい</t>
    </rPh>
    <rPh sb="35" eb="38">
      <t>かたがみし</t>
    </rPh>
    <rPh sb="39" eb="42">
      <t>おがし</t>
    </rPh>
    <rPh sb="43" eb="46">
      <t>あきたし</t>
    </rPh>
    <rPh sb="47" eb="51">
      <t>みなみあきたぐん</t>
    </rPh>
    <rPh sb="51" eb="52">
      <t>ない</t>
    </rPh>
    <phoneticPr fontId="3" type="Hiragana"/>
  </si>
  <si>
    <t>潟上市天王字上江川47-1616</t>
    <rPh sb="7" eb="9">
      <t>えがわ</t>
    </rPh>
    <phoneticPr fontId="3" type="Hiragana"/>
  </si>
  <si>
    <t>温泉を利用したお風呂サービスを提供しております。
個別ニーズを尊重したサービス提供に努めております。</t>
  </si>
  <si>
    <t>ＪＡあきた湖東
訪問介護センター</t>
    <rPh sb="5" eb="7">
      <t>ことう</t>
    </rPh>
    <rPh sb="8" eb="10">
      <t>ほうもん</t>
    </rPh>
    <rPh sb="10" eb="12">
      <t>かいご</t>
    </rPh>
    <phoneticPr fontId="3" type="Hiragana"/>
  </si>
  <si>
    <r>
      <t>潟上市</t>
    </r>
    <r>
      <rPr>
        <sz val="11"/>
        <color theme="1"/>
        <rFont val="ＭＳ Ｐゴシック"/>
        <family val="3"/>
        <charset val="128"/>
      </rPr>
      <t xml:space="preserve">
秋田市金足
五城目町
井川町
八郎潟町
大潟村</t>
    </r>
  </si>
  <si>
    <t>ＪＡあきた湖東
居宅介護支援事業所</t>
    <rPh sb="5" eb="7">
      <t>ことう</t>
    </rPh>
    <rPh sb="8" eb="10">
      <t>きょたく</t>
    </rPh>
    <rPh sb="10" eb="12">
      <t>かいご</t>
    </rPh>
    <rPh sb="12" eb="14">
      <t>しえん</t>
    </rPh>
    <rPh sb="14" eb="17">
      <t>じぎょうしょ</t>
    </rPh>
    <phoneticPr fontId="3" type="Hiragana"/>
  </si>
  <si>
    <t>　　</t>
  </si>
  <si>
    <t>88</t>
  </si>
  <si>
    <t>移動 [備考・補足事項など]</t>
    <rPh sb="0" eb="2">
      <t>いどう</t>
    </rPh>
    <phoneticPr fontId="3" type="Hiragana"/>
  </si>
  <si>
    <t>髙橋　雄大</t>
    <rPh sb="0" eb="2">
      <t>たかはし</t>
    </rPh>
    <rPh sb="3" eb="5">
      <t>ゆうだい</t>
    </rPh>
    <phoneticPr fontId="3" type="Hiragana"/>
  </si>
  <si>
    <t>内科・消化器科・
胃腸科・肛門科・
乳腺外科</t>
  </si>
  <si>
    <t>認知症対応型通所介護</t>
    <rPh sb="0" eb="3">
      <t>ニンチショウ</t>
    </rPh>
    <rPh sb="3" eb="6">
      <t>タイオウガタ</t>
    </rPh>
    <rPh sb="6" eb="8">
      <t>ツウショ</t>
    </rPh>
    <rPh sb="8" eb="10">
      <t>カイゴ</t>
    </rPh>
    <phoneticPr fontId="17"/>
  </si>
  <si>
    <t>※土曜日の診療時間は17:00まで</t>
    <rPh sb="1" eb="4">
      <t>どようび</t>
    </rPh>
    <rPh sb="5" eb="7">
      <t>しんりょう</t>
    </rPh>
    <rPh sb="7" eb="9">
      <t>じかん</t>
    </rPh>
    <phoneticPr fontId="3" type="Hiragana"/>
  </si>
  <si>
    <t>人工透析</t>
    <rPh sb="0" eb="1">
      <t>ヒト</t>
    </rPh>
    <rPh sb="1" eb="2">
      <t>コウ</t>
    </rPh>
    <rPh sb="2" eb="4">
      <t>トウセキ</t>
    </rPh>
    <phoneticPr fontId="17"/>
  </si>
  <si>
    <t>ケアハウス</t>
  </si>
  <si>
    <t>土曜、日曜、祝日、年末年始</t>
    <rPh sb="0" eb="2">
      <t>どよう</t>
    </rPh>
    <phoneticPr fontId="3" type="Hiragana"/>
  </si>
  <si>
    <t>0185-22-4511</t>
  </si>
  <si>
    <t>要相談</t>
    <rPh sb="0" eb="1">
      <t>よう</t>
    </rPh>
    <rPh sb="1" eb="3">
      <t>そうだん</t>
    </rPh>
    <phoneticPr fontId="3" type="Hiragana"/>
  </si>
  <si>
    <r>
      <t>018-873-</t>
    </r>
    <r>
      <rPr>
        <sz val="11"/>
        <color rgb="FFFF0000"/>
        <rFont val="ＭＳ Ｐゴシック"/>
        <family val="3"/>
        <charset val="128"/>
      </rPr>
      <t>6115</t>
    </r>
  </si>
  <si>
    <t>宿泊9、通所15</t>
    <rPh sb="0" eb="2">
      <t>しゅくはく</t>
    </rPh>
    <rPh sb="4" eb="6">
      <t>つうしょ</t>
    </rPh>
    <phoneticPr fontId="3" type="Hiragana"/>
  </si>
  <si>
    <t>48</t>
  </si>
  <si>
    <t>谷　さとみ</t>
  </si>
  <si>
    <t>畠山　烈子</t>
  </si>
  <si>
    <r>
      <t xml:space="preserve">※定休日でも利用者からの要望がある場合は対応を検討します。
</t>
    </r>
    <r>
      <rPr>
        <sz val="11"/>
        <color rgb="FFFF0000"/>
        <rFont val="ＭＳ Ｐゴシック"/>
        <family val="3"/>
        <charset val="128"/>
      </rPr>
      <t>※登録特定行為事業者として医療的ケア（痰の吸引等）を行っています。</t>
    </r>
    <rPh sb="31" eb="33">
      <t>とうろく</t>
    </rPh>
    <rPh sb="33" eb="35">
      <t>とくてい</t>
    </rPh>
    <rPh sb="35" eb="37">
      <t>こうい</t>
    </rPh>
    <rPh sb="37" eb="40">
      <t>じぎょうしゃ</t>
    </rPh>
    <rPh sb="43" eb="46">
      <t>いりょうてき</t>
    </rPh>
    <rPh sb="49" eb="50">
      <t>たん</t>
    </rPh>
    <rPh sb="51" eb="53">
      <t>きゅういん</t>
    </rPh>
    <rPh sb="53" eb="54">
      <t>とう</t>
    </rPh>
    <rPh sb="56" eb="57">
      <t>おこな</t>
    </rPh>
    <phoneticPr fontId="3" type="Hiragana"/>
  </si>
  <si>
    <t>潟上市
秋田市金足</t>
  </si>
  <si>
    <r>
      <t>潟上市天王</t>
    </r>
    <r>
      <rPr>
        <sz val="11"/>
        <color theme="1"/>
        <rFont val="ＭＳ Ｐゴシック"/>
        <family val="3"/>
        <charset val="128"/>
      </rPr>
      <t xml:space="preserve">
男鹿市一部</t>
    </r>
  </si>
  <si>
    <t>特別養護老人ホーム</t>
    <rPh sb="0" eb="2">
      <t>トクベツ</t>
    </rPh>
    <rPh sb="2" eb="4">
      <t>ヨウゴ</t>
    </rPh>
    <rPh sb="4" eb="6">
      <t>ロウジン</t>
    </rPh>
    <phoneticPr fontId="17"/>
  </si>
  <si>
    <t>病院・診療所</t>
    <rPh sb="0" eb="2">
      <t>びょういん</t>
    </rPh>
    <rPh sb="3" eb="6">
      <t>しんりょうしょ</t>
    </rPh>
    <phoneticPr fontId="3" type="Hiragana"/>
  </si>
  <si>
    <t>養護老人ホーム／ケアハウス</t>
    <rPh sb="0" eb="2">
      <t>ヨウゴ</t>
    </rPh>
    <rPh sb="2" eb="4">
      <t>ロウジン</t>
    </rPh>
    <phoneticPr fontId="17"/>
  </si>
  <si>
    <t>地域密着型通所介護</t>
  </si>
  <si>
    <t>訪問リハビリテーション</t>
    <rPh sb="0" eb="2">
      <t>ホウモン</t>
    </rPh>
    <phoneticPr fontId="17"/>
  </si>
  <si>
    <t>短期ケアセンター
松恵苑</t>
    <rPh sb="0" eb="2">
      <t>たんき</t>
    </rPh>
    <phoneticPr fontId="3" type="Hiragana"/>
  </si>
  <si>
    <t>内科・小児科・
心療内科</t>
  </si>
  <si>
    <t>25</t>
  </si>
  <si>
    <t>https://wel.akita-seiwakai.jp/sa-chcc/</t>
  </si>
  <si>
    <t>※時間外及び定休日においてはご相談に応じます。</t>
  </si>
  <si>
    <r>
      <t xml:space="preserve">潟上市
五城目町
井川町
八郎潟町
大潟村
秋田市金足地区
</t>
    </r>
    <r>
      <rPr>
        <sz val="11"/>
        <color rgb="FFFF0000"/>
        <rFont val="ＭＳ Ｐゴシック"/>
        <family val="3"/>
        <charset val="128"/>
      </rPr>
      <t>※要支援者・事業対象者の場合は潟上市のみとなります。　</t>
    </r>
  </si>
  <si>
    <t>ショートステイは空床利用をしていますのでお問い合わせください。</t>
    <rPh sb="8" eb="10">
      <t>くうしょう</t>
    </rPh>
    <rPh sb="10" eb="12">
      <t>りよう</t>
    </rPh>
    <rPh sb="21" eb="22">
      <t>と</t>
    </rPh>
    <rPh sb="23" eb="24">
      <t>あ</t>
    </rPh>
    <phoneticPr fontId="3" type="Hiragana"/>
  </si>
  <si>
    <t>26</t>
  </si>
  <si>
    <t>2025-02-18T10:17:26</t>
  </si>
  <si>
    <t>2025-02-20T15:48:36</t>
  </si>
  <si>
    <t>ケアハウスいこいの里</t>
  </si>
  <si>
    <t>秋田県八郎潟町夜叉袋字中羽立７４－１０</t>
  </si>
  <si>
    <t>空床利用</t>
  </si>
  <si>
    <t>大潟村ケアハウス
ゆうゆう</t>
  </si>
  <si>
    <t>※午後の受付時間について
木曜は14:30～18:30、土曜は14:30～17:00</t>
    <rPh sb="1" eb="3">
      <t>ごご</t>
    </rPh>
    <rPh sb="4" eb="6">
      <t>うけつけ</t>
    </rPh>
    <rPh sb="6" eb="8">
      <t>じかん</t>
    </rPh>
    <rPh sb="13" eb="15">
      <t>もくよう</t>
    </rPh>
    <rPh sb="28" eb="30">
      <t>どよう</t>
    </rPh>
    <phoneticPr fontId="3" type="Hiragana"/>
  </si>
  <si>
    <t>※営業時間について
月・火・木・金曜
　　8:00～18:00
水曜9:00～12:00
土曜8:00～13:00</t>
    <rPh sb="1" eb="3">
      <t>えいぎょう</t>
    </rPh>
    <rPh sb="3" eb="5">
      <t>じかん</t>
    </rPh>
    <rPh sb="10" eb="11">
      <t>つき</t>
    </rPh>
    <rPh sb="12" eb="13">
      <t>か</t>
    </rPh>
    <rPh sb="14" eb="15">
      <t>もく</t>
    </rPh>
    <rPh sb="16" eb="18">
      <t>きんよう</t>
    </rPh>
    <rPh sb="32" eb="34">
      <t>すいよう</t>
    </rPh>
    <rPh sb="45" eb="47">
      <t>どよう</t>
    </rPh>
    <phoneticPr fontId="3" type="Hiragana"/>
  </si>
  <si>
    <t>令和7年度中に移転予定。</t>
    <rPh sb="0" eb="2">
      <t>れいわ</t>
    </rPh>
    <rPh sb="3" eb="5">
      <t>ねんど</t>
    </rPh>
    <rPh sb="5" eb="6">
      <t>ちゅう</t>
    </rPh>
    <rPh sb="7" eb="9">
      <t>いてん</t>
    </rPh>
    <rPh sb="9" eb="11">
      <t>よてい</t>
    </rPh>
    <phoneticPr fontId="3" type="Hiragana"/>
  </si>
  <si>
    <r>
      <t>実施区域外の方へのサービスは１キロにつき27円。
介護保険サービスの他障害福祉サービス</t>
    </r>
    <r>
      <rPr>
        <sz val="11"/>
        <color rgb="FFFF0000"/>
        <rFont val="ＭＳ Ｐゴシック"/>
        <family val="3"/>
        <charset val="128"/>
      </rPr>
      <t>、</t>
    </r>
    <r>
      <rPr>
        <sz val="11"/>
        <color theme="1"/>
        <rFont val="ＭＳ Ｐゴシック"/>
        <family val="3"/>
        <charset val="128"/>
      </rPr>
      <t>移動支援</t>
    </r>
    <r>
      <rPr>
        <sz val="11"/>
        <color rgb="FFFF0000"/>
        <rFont val="ＭＳ Ｐゴシック"/>
        <family val="3"/>
        <charset val="128"/>
      </rPr>
      <t>、</t>
    </r>
    <r>
      <rPr>
        <sz val="11"/>
        <color theme="1"/>
        <rFont val="ＭＳ Ｐゴシック"/>
        <family val="3"/>
        <charset val="128"/>
      </rPr>
      <t>有償運送（介護タクシー）を行っています。
喀痰吸引等事業者登録あり。</t>
    </r>
  </si>
  <si>
    <t>018-853-0074</t>
  </si>
  <si>
    <t>【特別養護老人ホーム】</t>
    <rPh sb="1" eb="3">
      <t>とくべつ</t>
    </rPh>
    <rPh sb="3" eb="5">
      <t>ようご</t>
    </rPh>
    <rPh sb="5" eb="7">
      <t>ろうじん</t>
    </rPh>
    <phoneticPr fontId="3" type="Hiragana"/>
  </si>
  <si>
    <t>【老人保健施設】</t>
    <rPh sb="1" eb="3">
      <t>ろうじん</t>
    </rPh>
    <rPh sb="3" eb="5">
      <t>ほけん</t>
    </rPh>
    <rPh sb="5" eb="7">
      <t>しせつ</t>
    </rPh>
    <phoneticPr fontId="3" type="Hiragana"/>
  </si>
  <si>
    <t>【地域密着介護老人福祉施設】</t>
    <rPh sb="1" eb="3">
      <t>ちいき</t>
    </rPh>
    <rPh sb="3" eb="5">
      <t>みっちゃく</t>
    </rPh>
    <rPh sb="5" eb="7">
      <t>かいご</t>
    </rPh>
    <rPh sb="7" eb="9">
      <t>ろうじん</t>
    </rPh>
    <rPh sb="9" eb="11">
      <t>ふくし</t>
    </rPh>
    <rPh sb="11" eb="13">
      <t>しせつ</t>
    </rPh>
    <phoneticPr fontId="3" type="Hiragana"/>
  </si>
  <si>
    <t>【ケアハウス】</t>
  </si>
  <si>
    <t>【ショートステイ】</t>
  </si>
  <si>
    <t>【ショートステイ（続き）】</t>
    <rPh sb="9" eb="10">
      <t>つづ</t>
    </rPh>
    <phoneticPr fontId="3" type="Hiragana"/>
  </si>
  <si>
    <t>【認知症対応型通所介護】</t>
    <rPh sb="1" eb="4">
      <t>にんちしょう</t>
    </rPh>
    <rPh sb="4" eb="7">
      <t>たいおうがた</t>
    </rPh>
    <phoneticPr fontId="3" type="Hiragana"/>
  </si>
  <si>
    <t>【通所介護】</t>
  </si>
  <si>
    <t>【通所介護（続き）】</t>
    <rPh sb="6" eb="7">
      <t>つづ</t>
    </rPh>
    <phoneticPr fontId="3" type="Hiragana"/>
  </si>
  <si>
    <t>【通所リハビリ】</t>
  </si>
  <si>
    <t>土曜、日曜、祝日、年末年始（12/29～1/3）</t>
    <rPh sb="6" eb="8">
      <t>しゅくじつ</t>
    </rPh>
    <rPh sb="9" eb="11">
      <t>ねんまつ</t>
    </rPh>
    <rPh sb="11" eb="13">
      <t>ねんし</t>
    </rPh>
    <phoneticPr fontId="3" type="Hiragana"/>
  </si>
  <si>
    <t>潟上市・南秋地区　医療・介護資源マップ　目次</t>
    <rPh sb="0" eb="3">
      <t>かたがみし</t>
    </rPh>
    <rPh sb="4" eb="6">
      <t>なんしゅう</t>
    </rPh>
    <rPh sb="6" eb="8">
      <t>ちく</t>
    </rPh>
    <rPh sb="9" eb="11">
      <t>いりょう</t>
    </rPh>
    <rPh sb="12" eb="14">
      <t>かいご</t>
    </rPh>
    <rPh sb="14" eb="16">
      <t>しげん</t>
    </rPh>
    <rPh sb="20" eb="22">
      <t>もくじ</t>
    </rPh>
    <phoneticPr fontId="3" type="Hiragana"/>
  </si>
  <si>
    <t>令和7年3月31日現在</t>
    <rPh sb="0" eb="2">
      <t>れいわ</t>
    </rPh>
    <rPh sb="3" eb="4">
      <t>ねん</t>
    </rPh>
    <rPh sb="5" eb="6">
      <t>がつ</t>
    </rPh>
    <rPh sb="8" eb="9">
      <t>にち</t>
    </rPh>
    <rPh sb="9" eb="11">
      <t>げんざい</t>
    </rPh>
    <phoneticPr fontId="3" type="Hiragana"/>
  </si>
  <si>
    <t>五城目町地域包括支援センター</t>
    <rPh sb="0" eb="4">
      <t>ごじょうめまち</t>
    </rPh>
    <rPh sb="4" eb="6">
      <t>ちいき</t>
    </rPh>
    <rPh sb="6" eb="8">
      <t>ほうかつ</t>
    </rPh>
    <rPh sb="8" eb="10">
      <t>しえん</t>
    </rPh>
    <phoneticPr fontId="3" type="Hiragana"/>
  </si>
  <si>
    <t>八郎潟町地域包括支援センター</t>
    <rPh sb="0" eb="4">
      <t>はちろうがたまち</t>
    </rPh>
    <rPh sb="4" eb="6">
      <t>ちいき</t>
    </rPh>
    <rPh sb="6" eb="8">
      <t>ほうかつ</t>
    </rPh>
    <rPh sb="8" eb="10">
      <t>しえん</t>
    </rPh>
    <phoneticPr fontId="3" type="Hiragana"/>
  </si>
  <si>
    <t>大潟村地域包括支援センター</t>
    <rPh sb="0" eb="3">
      <t>おおがたむら</t>
    </rPh>
    <rPh sb="3" eb="5">
      <t>ちいき</t>
    </rPh>
    <rPh sb="5" eb="7">
      <t>ほうかつ</t>
    </rPh>
    <rPh sb="7" eb="9">
      <t>しえん</t>
    </rPh>
    <phoneticPr fontId="3" type="Hiragana"/>
  </si>
  <si>
    <t>八郎潟町字大道80</t>
  </si>
  <si>
    <t>018-1616</t>
  </si>
  <si>
    <t>大潟村字西3-3</t>
  </si>
  <si>
    <t>潟上市天王字棒沼台226-1</t>
    <rPh sb="0" eb="3">
      <t>かたがみし</t>
    </rPh>
    <rPh sb="3" eb="5">
      <t>てんのう</t>
    </rPh>
    <rPh sb="5" eb="6">
      <t>あざ</t>
    </rPh>
    <rPh sb="6" eb="9">
      <t>ぼうぬまだい</t>
    </rPh>
    <phoneticPr fontId="3" type="Hiragana"/>
  </si>
  <si>
    <t>井川町北川尻字海老沢樋ノ口106-1</t>
  </si>
  <si>
    <t>018-893-5230</t>
  </si>
  <si>
    <t>018-855-1718</t>
  </si>
  <si>
    <t>018-875-2805</t>
  </si>
  <si>
    <t>土曜、日曜、祝日、12/28～1/3、8/13～15</t>
  </si>
  <si>
    <t>土曜、日曜、祝日、8/13～15、12/31～1/3</t>
  </si>
  <si>
    <t>内科・呼吸器科・
消化器科・胃腸科・
循環器科・小児科・
外科・整形外科・
脳神経外科・皮膚科・
泌尿器科・肛門科・
眼科・耳鼻咽喉科・
放射線科・心療内科・
アレルギー科・
リハビリテーション科・
リウマチ科</t>
  </si>
  <si>
    <t>内科・呼吸器科・
循環器科・消化器科・
皮膚科・
アレルギー科・
小児科・脳神経外科・
外科・乳腺外科・
内分泌内科</t>
  </si>
  <si>
    <t>内科・消化器科・
胃腸科・外科・
呼吸器科・循環器科</t>
  </si>
  <si>
    <t>内科・循環器科・
整形外科・リウマチ科</t>
  </si>
  <si>
    <t>内科・消化器科・
循環器科・小児科</t>
  </si>
  <si>
    <t>定員は午前・午後それぞれ18人。
総合事業対象者であれば井川町八郎潟町の方も利用可能。</t>
    <rPh sb="0" eb="2">
      <t>ていいん</t>
    </rPh>
    <rPh sb="3" eb="5">
      <t>ごぜん</t>
    </rPh>
    <rPh sb="6" eb="8">
      <t>ごご</t>
    </rPh>
    <rPh sb="14" eb="15">
      <t>にん</t>
    </rPh>
    <phoneticPr fontId="3" type="Hiragana"/>
  </si>
  <si>
    <t>潟上市
男鹿市（船越・脇本・船川・
若美）
秋田市（ステーションから20分以内の地域）</t>
  </si>
  <si>
    <t>潟上市
秋田市金足等
北部エリア</t>
  </si>
  <si>
    <t>井川町
五城目町
八郎潟町
潟上市（昭和
・飯田川）</t>
    <rPh sb="22" eb="25">
      <t>いいたがわ</t>
    </rPh>
    <phoneticPr fontId="3" type="Hiragana"/>
  </si>
  <si>
    <t>整形外科・リウマチ科・
リハビリテーション科・
放射線科</t>
  </si>
  <si>
    <t>内科・精神科・
呼吸器科・消化器科・
循環器科・小児科・
整形外科・脳神経外科・
皮膚科・泌尿器科・
婦人科・眼科・
耳鼻咽喉科・
リハビリテーション科</t>
  </si>
  <si>
    <t>【休診日】</t>
  </si>
  <si>
    <t>曜日</t>
  </si>
  <si>
    <t>医療機関名</t>
  </si>
  <si>
    <t>薬局名</t>
  </si>
  <si>
    <t xml:space="preserve"> [郵便番号（半角ハイフンあり）]</t>
  </si>
  <si>
    <t xml:space="preserve"> [電話番号（半角ハイフンあり）]</t>
  </si>
  <si>
    <t xml:space="preserve"> [FAX番号（半角ハイフンあり）]</t>
  </si>
  <si>
    <t>月曜・火曜・水曜・木曜・金曜・土曜</t>
  </si>
  <si>
    <t>月曜・水曜・木曜・金曜</t>
  </si>
  <si>
    <t>月曜・火曜・木曜・金曜</t>
  </si>
  <si>
    <t>内科・小児科</t>
  </si>
  <si>
    <t>月曜・火曜・水曜・木曜・金曜</t>
  </si>
  <si>
    <t>潟上市
秋田市金足（一部）</t>
  </si>
  <si>
    <t>月曜・火曜・水曜・金曜・土曜</t>
  </si>
  <si>
    <t>男鹿市
潟上市
五城目町
井川町
八郎潟町
大潟村
秋田市北部</t>
  </si>
  <si>
    <t>内科・精神科</t>
  </si>
  <si>
    <t>精神科・内科</t>
  </si>
  <si>
    <t>火曜・水曜・木曜・金曜</t>
  </si>
  <si>
    <t>火曜・木曜・金曜</t>
  </si>
  <si>
    <t>水曜・月曜・火曜・木曜・金曜</t>
  </si>
  <si>
    <t>潟上市
五城目
男鹿市
大潟村</t>
  </si>
  <si>
    <t>月曜・火曜・木曜・金曜・土曜</t>
  </si>
  <si>
    <t>内科・婦人科</t>
  </si>
  <si>
    <t>月曜・火曜・水曜・金曜</t>
  </si>
  <si>
    <t>内科・胃腸科</t>
  </si>
  <si>
    <t>五城目町東磯ノ目二丁目1‐10</t>
  </si>
  <si>
    <t>五城目町字上町284-1</t>
  </si>
  <si>
    <t>月曜・水曜・金曜</t>
  </si>
  <si>
    <t>月曜・木曜・金曜</t>
  </si>
  <si>
    <t>五城目町字石田六ケ村堰添113－4</t>
  </si>
  <si>
    <t>月曜・火曜・水曜・木曜・金曜・土曜・日曜</t>
  </si>
  <si>
    <t>八郎潟町字中田67-14</t>
  </si>
  <si>
    <t>内科・消化器科</t>
  </si>
  <si>
    <t>八郎潟町川崎字貝保98-1</t>
  </si>
  <si>
    <t>八郎潟町
五城目町
井川町
大潟村
潟上市
三種町</t>
  </si>
  <si>
    <t>潟上市
秋田市金足
秋田市北部</t>
  </si>
  <si>
    <t>潟上市
秋田市
由利本荘市</t>
  </si>
  <si>
    <t>潟上市
男鹿市船越</t>
  </si>
  <si>
    <t>月曜・火曜・金曜・木曜</t>
  </si>
  <si>
    <t>井川町浜井川字杉ノ実24-1</t>
  </si>
  <si>
    <t>井川町浜井川字土樋165-1</t>
  </si>
  <si>
    <t>井川町
五城目町
八郎潟町
潟上市
秋田市北部</t>
  </si>
  <si>
    <t>五城目町字七倉115-1</t>
  </si>
  <si>
    <t>訪問往診対応不可</t>
  </si>
  <si>
    <t>五城目町西磯ノ目一丁目2-10</t>
  </si>
  <si>
    <t>男鹿市
潟上市
五城目町
井川町
八郎潟町
大潟村</t>
  </si>
  <si>
    <t>八郎潟町一日市115−1</t>
  </si>
  <si>
    <t>火曜・水曜・木曜・金曜・土曜</t>
  </si>
  <si>
    <t>火曜・水曜・金曜</t>
  </si>
  <si>
    <t>八郎潟町川崎昼寝233-1</t>
  </si>
  <si>
    <t>月曜・水曜・木曜・金曜・土曜</t>
  </si>
  <si>
    <t>潟上市
八郎潟町
三種町
大潟村
井川町</t>
  </si>
  <si>
    <t>大潟村字中央1-34</t>
  </si>
  <si>
    <t>潟上市
男鹿市
秋田市近郊</t>
  </si>
  <si>
    <t>潟上市
井川町</t>
  </si>
  <si>
    <t>五城目町字石田六ヶ村堰添97-5</t>
  </si>
  <si>
    <t>五城目町鵜ノ木34</t>
  </si>
  <si>
    <t>五城目町東磯ノ目2-1-19</t>
  </si>
  <si>
    <t>八郎潟町川崎字貝保37-6</t>
  </si>
  <si>
    <t>八郎潟町
五城目町
井川町
三種町</t>
  </si>
  <si>
    <t>八郎潟町字中田67-21</t>
  </si>
  <si>
    <t>五城目町
井川町
八郎潟町
大潟村
潟上市</t>
  </si>
  <si>
    <t>八郎潟町字一日市366-2</t>
  </si>
  <si>
    <t>八郎潟町川崎貝保37-7</t>
  </si>
  <si>
    <t>五城目町
井川町
八郎潟町
大潟村</t>
  </si>
  <si>
    <t>大潟村字中央1-5</t>
  </si>
  <si>
    <t>大潟村
潟上市
男鹿市
三種町</t>
  </si>
  <si>
    <t>潟上市
男鹿市
五城目町
井川町
八郎潟町
大潟村
秋田市（一部地域除く）</t>
  </si>
  <si>
    <t>わかば園では入居者と職員が同じ思いで暮らす「我が家」を目指し笑顔であふれ穏やかな場所を提供します。
また家族や地域との「つながり」や入居者の「暮らし」「やすらぎ」「その人らしさ」を大切にします。</t>
  </si>
  <si>
    <t>井川町寺沢字綱木沢145-5</t>
  </si>
  <si>
    <t>八郎潟町真坂字沢田122</t>
  </si>
  <si>
    <t>温泉を利用したお風呂や自然豊かな緑の中菜の花からはじまる四季折々の花を楽しむことができます。
ゆったりとした安心の日々を提供いたします。</t>
  </si>
  <si>
    <t>井川町小竹花字道端14-1</t>
  </si>
  <si>
    <t>八郎潟町真坂字沢田43-10</t>
  </si>
  <si>
    <t>潟上市
秋田市北部
男鹿市船越</t>
  </si>
  <si>
    <t>定員は特養入所29人短期入所8人の合計37人。</t>
  </si>
  <si>
    <t>五城目町字雀舘下川原88-5</t>
  </si>
  <si>
    <t>五城目町
指定がある市町村</t>
  </si>
  <si>
    <t>五城目町内川浅見内字後田125-5</t>
  </si>
  <si>
    <t>八郎潟町夜叉袋字中羽立74-10</t>
  </si>
  <si>
    <t>八郎潟町
五城目町
井川町
大潟村</t>
  </si>
  <si>
    <t>五城目町上樋口字樽沢187</t>
  </si>
  <si>
    <t>潟上市
秋田市
男鹿市</t>
  </si>
  <si>
    <t>潟上市
秋田市
男鹿市
五城目町
井川町
八郎潟町
大潟村
三種町</t>
  </si>
  <si>
    <t>潟上市
秋田市（雄和河辺地区を除く）
男鹿市
五城目町
井川町
八郎潟町
大潟村</t>
  </si>
  <si>
    <t>潟上市
男鹿市
秋田市
八郎潟町
五城目
井川町</t>
  </si>
  <si>
    <t>潟上市
男鹿市
秋田市北部地域
五城目町
井川町
八郎潟町
大潟村
三種町</t>
  </si>
  <si>
    <t>施設に隣接する民間の公民館（コミュニティサロン ゆかりの森 たまちゃんち）では介護相談も承っております。
http://www.yukarino-mori.jp</t>
  </si>
  <si>
    <t>潟上市
秋田市
井川町
五城目町
八郎潟町
三種町</t>
  </si>
  <si>
    <t>特養と併設しているため季節ごとの催し物が多数企画され参加することができます。
ショート利用時の通院については要相談にて対応可。</t>
  </si>
  <si>
    <t>井川町浜井川字家ノ東134-3</t>
  </si>
  <si>
    <t>秋田市
潟上市
男鹿市
井川町
八郎潟町
五城目町
大潟村
上小阿仁村
北秋田市阿仁
三種町
能代市
その他状況により相談</t>
  </si>
  <si>
    <t>井川町
五城目町
八郎潟町
潟上市
秋田市金足
三種町鯉川</t>
  </si>
  <si>
    <t>五城目町富津内下山内字奈良崎1-4</t>
  </si>
  <si>
    <t>五城目町
井川町
八郎潟町
大潟村
中央地区
上小阿仁村</t>
  </si>
  <si>
    <t>五城目町字石田六ケ村堰添135-1</t>
  </si>
  <si>
    <t>八郎潟町川崎字昼寝201-1</t>
  </si>
  <si>
    <t>八郎潟町川崎字昼寝90-1</t>
  </si>
  <si>
    <t>八郎潟町
五城目町
井川町
潟上市
三種町</t>
  </si>
  <si>
    <t>短期入所専用のお部屋でゆったりとした安全な空間と安心な生活。
ご家族で介護されている方に代わって思いやりの介護をさせていただきます。</t>
  </si>
  <si>
    <t>八郎潟町川崎字貝保9-1</t>
  </si>
  <si>
    <t>五城目町西磯ノ目1-2-50</t>
  </si>
  <si>
    <t>潟上市に住んでいる認知症の診断を受けている方</t>
  </si>
  <si>
    <t>地域密着型通所介護デイサービスで1日10名以下の少人数対応にて地域の方々との交流や余暇活動（脳トレ・パズル・塗り絵・漢字合わせ）体操（口腔体操・デイ内散歩・ADL体操）レクレーション活動季節によっては外出レクも行っております。入浴も充実しており（機械浴・個浴・一般浴）と介護度や状態によった対応を行っております。昼食はバリエーションも多く季節メニューも提供しております。
利用者様職員共に仲が良く会話や笑顔のたえない施設となっております。</t>
  </si>
  <si>
    <t>潟上市天王字追分西50-4</t>
  </si>
  <si>
    <t>潟上市
秋田市金足等北部エリア
男鹿市船越</t>
  </si>
  <si>
    <t>潟上市
男鹿市
秋田市</t>
  </si>
  <si>
    <t>お盆年末年始は臨時営業する場合あり。</t>
  </si>
  <si>
    <t>休むデイサービスセンターから動くデイサービスセンターへ！
2024年2月にリニューアルオープンし活動しています。TRXトレーニング・大人の学校を取り入れ体・頭を動かすリハビリに力を入れております。
一日体験や時間での見学も可能ですのでご連絡ください。</t>
  </si>
  <si>
    <t>潟上市
秋田市
井川町</t>
  </si>
  <si>
    <t>井川町今戸字カチ田29-4</t>
  </si>
  <si>
    <t>五城目町
井川町
八郎潟町
大潟村
潟上市
三種町</t>
  </si>
  <si>
    <t>五城目町
八郎潟町
井川町
潟上市
大潟村
男鹿市</t>
  </si>
  <si>
    <t>八郎潟町夜叉袋字沖谷地189-2</t>
  </si>
  <si>
    <t>八郎潟町字家ノ後23-3</t>
  </si>
  <si>
    <t>八郎潟町字一日市29</t>
  </si>
  <si>
    <t>潟上市
五城目町
井川町
八郎潟町
大潟村
秋田市北部</t>
  </si>
  <si>
    <t>五城目町
井川町
八郎潟町
大潟村
潟上市
上小阿仁村
三種町
秋田市北部</t>
  </si>
  <si>
    <t>潟上市
五城目町
井川町
八郎潟町
大潟村
秋田市金足追分</t>
  </si>
  <si>
    <t>五城目町西磯ノ目1-6-10</t>
  </si>
  <si>
    <t>五城目町
八郎潟町
井川町
大潟村
三種町鯉川
三種町鹿渡
潟上市飯田川</t>
  </si>
  <si>
    <t>五城目町八郎潟町井川町以外は交通費１キロメートルにつき２７円（消費税別）かかります。</t>
  </si>
  <si>
    <t>八郎潟町
五城目町
井川町
大潟村
潟上市</t>
  </si>
  <si>
    <t>潟上市
秋田市一部</t>
  </si>
  <si>
    <t>潟上市
五城目町
井川町
八郎潟町
大潟村
秋田市金足周辺
男鹿市</t>
  </si>
  <si>
    <t>五城目町西磯ノ目一丁目6-10</t>
  </si>
  <si>
    <t>五城目町大川下樋口字屋敷下72-1</t>
  </si>
  <si>
    <t>五城目町
八郎潟町
井川町
潟上市
三種町
秋田市</t>
  </si>
  <si>
    <t>潟上市
秋田市金足
井川町</t>
  </si>
  <si>
    <t>井川町
五城目町
八郎潟町
潟上市（飯田川昭和）</t>
  </si>
  <si>
    <t>五城目町
井川町
八郎潟町
大潟村
三種町
上小阿仁村</t>
  </si>
  <si>
    <t>五城目町
井川町
八郎潟町
大潟村
潟上市
三種町
秋田市
男鹿市</t>
  </si>
  <si>
    <t>潟上市
秋田市
男鹿市
五城目町
井川町
八郎潟町
大潟村
北秋田市
※この地域以外の方でもご希望の方はご相談ください。</t>
  </si>
  <si>
    <t>潟上市
男鹿市</t>
  </si>
  <si>
    <t>潟上市
五城目町
井川町
八郎潟町
大潟村
秋田市</t>
  </si>
  <si>
    <t>五城目町
井川町
八郎潟町
大潟村
潟上市
男鹿市
三種町</t>
  </si>
  <si>
    <t>五城目町
井川町
八郎潟町
潟上市
秋田市</t>
  </si>
  <si>
    <t>五城目町大川下樋口字屋敷下71-1</t>
  </si>
  <si>
    <t>五城目町
八郎潟町
井川町
潟上市</t>
  </si>
  <si>
    <t>五城目町舘越字舘回204</t>
  </si>
  <si>
    <t xml:space="preserve">介護保険に関わる提案計画連絡調整。医療従事者の強みを生かしてサポートします。
</t>
  </si>
  <si>
    <t>おおこし眼科</t>
    <phoneticPr fontId="3" type="Hiragana"/>
  </si>
  <si>
    <t>【病院・診療所】</t>
    <phoneticPr fontId="3" type="Hiragana"/>
  </si>
  <si>
    <t>【歯科診療所】</t>
    <phoneticPr fontId="3" type="Hiragana"/>
  </si>
  <si>
    <t>広青苑通所介護事業所</t>
    <rPh sb="3" eb="5">
      <t>つうしょ</t>
    </rPh>
    <rPh sb="5" eb="7">
      <t>かいご</t>
    </rPh>
    <rPh sb="7" eb="10">
      <t>じぎょうしょ</t>
    </rPh>
    <phoneticPr fontId="3" type="Hiragana"/>
  </si>
  <si>
    <t>https://www.seiwakai-net.com/</t>
    <phoneticPr fontId="3" type="Hiragana"/>
  </si>
  <si>
    <t>https://seki-clinic.net</t>
    <phoneticPr fontId="3" type="Hiragana"/>
  </si>
  <si>
    <t>https://www.fujiwarahsp.or.jp/</t>
    <phoneticPr fontId="3" type="Hiragana"/>
  </si>
  <si>
    <t>https://smc-jinseikai.com/</t>
    <phoneticPr fontId="3" type="Hiragana"/>
  </si>
  <si>
    <t>https://med.akita-seiwakai.jp/saophthal</t>
    <phoneticPr fontId="3" type="Hiragana"/>
  </si>
  <si>
    <t>https://keijinkai.akita.jp/index.html</t>
    <phoneticPr fontId="3" type="Hiragana"/>
  </si>
  <si>
    <t>https://med.akita-seiwakai.jp/kodama/</t>
    <phoneticPr fontId="3" type="Hiragana"/>
  </si>
  <si>
    <t>https://med.akita-seiwakai.jp/saorthopedic/</t>
    <phoneticPr fontId="3" type="Hiragana"/>
  </si>
  <si>
    <t>http://www.town.ikawa.akita.jp/soshiki/ikawa/shinryousho/</t>
    <phoneticPr fontId="3" type="Hiragana"/>
  </si>
  <si>
    <t>https://www.seiwakai-net.com/kotourouken/</t>
    <phoneticPr fontId="3" type="Hiragana"/>
  </si>
  <si>
    <t>https://koto-ghp.jp/</t>
    <phoneticPr fontId="3" type="Hiragana"/>
  </si>
  <si>
    <t>https://med.akita-seiwakai.jp/oogata-cl/</t>
    <phoneticPr fontId="3" type="Hiragana"/>
  </si>
  <si>
    <t>https://ishii-shika.net</t>
    <phoneticPr fontId="3" type="Hiragana"/>
  </si>
  <si>
    <t>https://wakaba.nanshu.jp/</t>
    <phoneticPr fontId="3" type="Hiragana"/>
  </si>
  <si>
    <t>http://denal-sakura.net</t>
    <phoneticPr fontId="3" type="Hiragana"/>
  </si>
  <si>
    <t>https://www.wakabaen.or.jp/</t>
    <phoneticPr fontId="3" type="Hiragana"/>
  </si>
  <si>
    <t>http://syoujuen.jp/</t>
    <phoneticPr fontId="3" type="Hiragana"/>
  </si>
  <si>
    <t>https://wel.akita-seiwakai.jp/honobono/</t>
    <phoneticPr fontId="3" type="Hiragana"/>
  </si>
  <si>
    <t>http://www.komorebi-kaigo.com/</t>
    <phoneticPr fontId="3" type="Hiragana"/>
  </si>
  <si>
    <t>https://shortstay-katagami.com</t>
    <phoneticPr fontId="3" type="Hiragana"/>
  </si>
  <si>
    <t>https://wel.akita-seiwakai.jp/oogata/facility_introduction/yuyu/</t>
    <phoneticPr fontId="3" type="Hiragana"/>
  </si>
  <si>
    <t>http://www13.plala.or.jp/eijyuen/</t>
    <phoneticPr fontId="3" type="Hiragana"/>
  </si>
  <si>
    <t>https://yamayurikai-akita.jp/</t>
    <phoneticPr fontId="3" type="Hiragana"/>
  </si>
  <si>
    <t>https://www.seiwakai-net.com/shirasagien</t>
    <phoneticPr fontId="3" type="Hiragana"/>
  </si>
  <si>
    <t>https://www.seiwakai-net.com</t>
    <phoneticPr fontId="3" type="Hiragana"/>
  </si>
  <si>
    <t>https://keijinkai.akita.jp</t>
    <phoneticPr fontId="3" type="Hiragana"/>
  </si>
  <si>
    <t>https://r.goope.jp/eijyuen/</t>
    <phoneticPr fontId="3" type="Hiragana"/>
  </si>
  <si>
    <t>kotoroken@seiwakai-net.com</t>
    <phoneticPr fontId="3" type="Hiragana"/>
  </si>
  <si>
    <t>https://smc-jinseikai.com/suikouen/</t>
    <phoneticPr fontId="3" type="Hiragana"/>
  </si>
  <si>
    <t>https://www.seiwakai-net.com/honobono</t>
    <phoneticPr fontId="3" type="Hiragana"/>
  </si>
  <si>
    <t>https://keijinkai.akita.jp/</t>
    <phoneticPr fontId="3" type="Hiragana"/>
  </si>
  <si>
    <t>http://www.yukarino-mori.jp</t>
    <phoneticPr fontId="3" type="Hiragana"/>
  </si>
  <si>
    <t>https://lilac-welfare.co.jp</t>
    <phoneticPr fontId="3" type="Hiragana"/>
  </si>
  <si>
    <t>https://washiya-dentalclinic.com/</t>
    <phoneticPr fontId="3" type="Hiragana"/>
  </si>
  <si>
    <t>https://www.musashi-dent.jp/chidu.html</t>
    <phoneticPr fontId="3" type="Hiragana"/>
  </si>
  <si>
    <t>http：//www.seiwakai-net.com</t>
    <phoneticPr fontId="3" type="Hiragana"/>
  </si>
  <si>
    <t>https://shop.tsuruha-g.com/1633</t>
    <phoneticPr fontId="3" type="Hiragana"/>
  </si>
  <si>
    <t>https://www.nicho.co.jp/</t>
    <phoneticPr fontId="3" type="Hiragana"/>
  </si>
  <si>
    <t>https://www.sano-ph.co.jp/</t>
    <phoneticPr fontId="3" type="Hiragana"/>
  </si>
  <si>
    <t>https://health.ikeyaku.co.jp/pharmacy/</t>
    <phoneticPr fontId="3" type="Hiragana"/>
  </si>
  <si>
    <t>https://www.tenno-ph.com</t>
    <phoneticPr fontId="3" type="Hiragana"/>
  </si>
  <si>
    <t>https://pands.jp/</t>
    <phoneticPr fontId="3" type="Hiragana"/>
  </si>
  <si>
    <t>https://www.sano-ph.co.jp</t>
    <phoneticPr fontId="3" type="Hiragana"/>
  </si>
  <si>
    <t>https://hp.kaipoke.biz/y74/14269/index_0004.html</t>
    <phoneticPr fontId="3" type="Hiragana"/>
  </si>
  <si>
    <t>http://keijinkai.akita.jp/hamanasu/</t>
    <phoneticPr fontId="3" type="Hiragana"/>
  </si>
  <si>
    <t>https://www.big-advance.site/c/194/1397/service</t>
    <phoneticPr fontId="3" type="Hiragana"/>
  </si>
  <si>
    <t>https:www.seiwakai-net.com/rihabiri</t>
    <phoneticPr fontId="3" type="Hiragana"/>
  </si>
  <si>
    <t>https://www.facebook.com/ghkeyaki/</t>
    <phoneticPr fontId="3" type="Hiragana"/>
  </si>
  <si>
    <t>https://www.seiwakai-net.com/swc/ogata/shidamari.html</t>
    <phoneticPr fontId="3" type="Hiragana"/>
  </si>
  <si>
    <t>https://www.seiwakai-net.com/swc/ogata/lhidamari.html</t>
    <phoneticPr fontId="3" type="Hiragana"/>
  </si>
  <si>
    <t>https://www.town.hachirogata.akita.jp/kenko/1003955/index.html</t>
    <phoneticPr fontId="3" type="Hiragana"/>
  </si>
  <si>
    <t>https://www.vill.ogata.akita.jp/archive/contents-21</t>
    <phoneticPr fontId="3" type="Hiragana"/>
  </si>
  <si>
    <t>https://www.town.gojome.akita.jp/kenkouiryoufukusi/hokatu/117</t>
    <phoneticPr fontId="3" type="Hiragana"/>
  </si>
  <si>
    <t>http://www.town.ikawa.akita.jp/docs/2012112000029/</t>
    <phoneticPr fontId="3" type="Hiragana"/>
  </si>
  <si>
    <t>https://www.city.katagami.lg.jp/gyosei/kenko_fukushi/kaigo/chiikihokatsucenter/index.html</t>
    <phoneticPr fontId="3" type="Hiragana"/>
  </si>
  <si>
    <t>https://wel.akita-seiwakai.jp/oogata/facility_introduction/hc/</t>
    <phoneticPr fontId="3" type="Hiragana"/>
  </si>
  <si>
    <t>http://www.hachi-shakyo.jp</t>
    <phoneticPr fontId="3" type="Hiragana"/>
  </si>
  <si>
    <t>https://www.seiwakai-net.com/kotouroken/</t>
    <phoneticPr fontId="3" type="Hiragana"/>
  </si>
  <si>
    <t>https://fu-gojome-sha.jp/</t>
    <phoneticPr fontId="3" type="Hiragana"/>
  </si>
  <si>
    <t>http://www.sakuraen-akita-ikawa.org/index.html</t>
    <phoneticPr fontId="3" type="Hiragana"/>
  </si>
  <si>
    <t>http://www.sugiyama-hp.com/</t>
    <phoneticPr fontId="3" type="Hiragana"/>
  </si>
  <si>
    <t>http://www.katagami-shakyo.or.jp/</t>
    <phoneticPr fontId="3" type="Hiragana"/>
  </si>
  <si>
    <t>https://wakabaen.or.jp/</t>
    <phoneticPr fontId="3" type="Hiragana"/>
  </si>
  <si>
    <t>https://www.sompocare.com/</t>
    <phoneticPr fontId="3" type="Hiragana"/>
  </si>
  <si>
    <t>https://wel.akita-seiwakai.jp/cc-ktgm/facility_introduction/ktgm_hc/</t>
    <phoneticPr fontId="3" type="Hiragana"/>
  </si>
  <si>
    <t>https://www.hachi-shakyo.jp/</t>
    <phoneticPr fontId="3" type="Hiragana"/>
  </si>
  <si>
    <t>http://www.ohana-cc.net</t>
    <phoneticPr fontId="3" type="Hiragana"/>
  </si>
  <si>
    <t>honobono@seiwakai-net.com</t>
    <phoneticPr fontId="3" type="Hiragana"/>
  </si>
  <si>
    <t>https://www.seiwakai-net.com/swc/ogata/dayogata.html</t>
    <phoneticPr fontId="3" type="Hiragana"/>
  </si>
  <si>
    <t>https://www.hachi-shakyo.jp</t>
    <phoneticPr fontId="3" type="Hiragana"/>
  </si>
  <si>
    <t>https://www.and-akita.com</t>
    <phoneticPr fontId="3" type="Hiragana"/>
  </si>
  <si>
    <t>http://care-first.co.jp</t>
    <phoneticPr fontId="3" type="Hiragana"/>
  </si>
  <si>
    <t>Omotenasi@snow.plala.or.jp</t>
    <phoneticPr fontId="3"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</si>
</sst>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amp;&quot;#&quot;"/>
    <numFmt numFmtId="177" formatCode="0_ "/>
  </numFmts>
  <fonts count="52">
    <font>
      <sz val="11"/>
      <color theme="1"/>
      <name val="游ゴシック"/>
      <family val="3"/>
      <scheme val="minor"/>
    </font>
    <font>
      <sz val="11"/>
      <color theme="1"/>
      <name val="Calibri"/>
      <family val="2"/>
    </font>
    <font>
      <sz val="11"/>
      <color theme="1"/>
      <name val="Yu Gothic"/>
      <family val="3"/>
    </font>
    <font>
      <sz val="6"/>
      <name val="游ゴシック"/>
      <family val="3"/>
    </font>
    <font>
      <b/>
      <sz val="8"/>
      <name val="游ゴシック"/>
      <family val="3"/>
      <scheme val="minor"/>
    </font>
    <font>
      <b/>
      <sz val="12"/>
      <color rgb="FF0070C0"/>
      <name val="游ゴシック"/>
      <family val="3"/>
      <scheme val="minor"/>
    </font>
    <font>
      <b/>
      <sz val="10"/>
      <name val="游ゴシック"/>
      <family val="3"/>
      <scheme val="minor"/>
    </font>
    <font>
      <b/>
      <sz val="12"/>
      <name val="游ゴシック"/>
      <family val="3"/>
      <scheme val="minor"/>
    </font>
    <font>
      <b/>
      <sz val="18"/>
      <name val="游ゴシック"/>
      <family val="3"/>
      <scheme val="minor"/>
    </font>
    <font>
      <b/>
      <sz val="14"/>
      <name val="游ゴシック"/>
      <family val="3"/>
      <scheme val="minor"/>
    </font>
    <font>
      <b/>
      <sz val="10"/>
      <color theme="1"/>
      <name val="游ゴシック"/>
      <family val="3"/>
    </font>
    <font>
      <b/>
      <sz val="11"/>
      <name val="游ゴシック"/>
      <family val="3"/>
      <scheme val="minor"/>
    </font>
    <font>
      <b/>
      <sz val="9"/>
      <name val="游ゴシック"/>
      <family val="3"/>
      <scheme val="minor"/>
    </font>
    <font>
      <b/>
      <sz val="8"/>
      <color theme="1"/>
      <name val="游ゴシック"/>
      <family val="3"/>
      <scheme val="minor"/>
    </font>
    <font>
      <b/>
      <sz val="12"/>
      <color theme="1"/>
      <name val="游ゴシック"/>
      <family val="3"/>
      <scheme val="minor"/>
    </font>
    <font>
      <b/>
      <sz val="11"/>
      <color theme="1"/>
      <name val="游ゴシック"/>
      <family val="3"/>
      <scheme val="minor"/>
    </font>
    <font>
      <b/>
      <sz val="9"/>
      <color theme="1"/>
      <name val="游ゴシック"/>
      <family val="3"/>
      <scheme val="minor"/>
    </font>
    <font>
      <sz val="6"/>
      <name val="Yu Gothic"/>
      <family val="3"/>
    </font>
    <font>
      <b/>
      <sz val="8"/>
      <color theme="1"/>
      <name val="Yu Gothic"/>
      <family val="3"/>
    </font>
    <font>
      <b/>
      <sz val="12"/>
      <color theme="1"/>
      <name val="Yu Gothic"/>
      <family val="3"/>
    </font>
    <font>
      <b/>
      <sz val="10"/>
      <color theme="1"/>
      <name val="Yu Gothic"/>
      <family val="3"/>
    </font>
    <font>
      <b/>
      <sz val="11"/>
      <color theme="1"/>
      <name val="Yu Gothic"/>
      <family val="3"/>
    </font>
    <font>
      <b/>
      <sz val="9"/>
      <color theme="1"/>
      <name val="Yu Gothic"/>
      <family val="3"/>
    </font>
    <font>
      <b/>
      <sz val="6.5"/>
      <color theme="1"/>
      <name val="Yu Gothic"/>
      <family val="3"/>
    </font>
    <font>
      <b/>
      <sz val="7.5"/>
      <color theme="1"/>
      <name val="Yu Gothic"/>
      <family val="3"/>
    </font>
    <font>
      <b/>
      <sz val="6"/>
      <color theme="1"/>
      <name val="Yu Gothic"/>
      <family val="3"/>
    </font>
    <font>
      <b/>
      <sz val="7"/>
      <color theme="1"/>
      <name val="游ゴシック"/>
      <family val="3"/>
      <scheme val="minor"/>
    </font>
    <font>
      <b/>
      <sz val="8"/>
      <name val="Yu Gothic"/>
      <family val="3"/>
    </font>
    <font>
      <b/>
      <sz val="12"/>
      <name val="Yu Gothic"/>
      <family val="3"/>
    </font>
    <font>
      <b/>
      <sz val="10"/>
      <name val="Yu Gothic"/>
      <family val="3"/>
    </font>
    <font>
      <b/>
      <sz val="11"/>
      <name val="Yu Gothic"/>
      <family val="3"/>
    </font>
    <font>
      <b/>
      <sz val="9"/>
      <name val="Yu Gothic"/>
      <family val="3"/>
    </font>
    <font>
      <b/>
      <sz val="7"/>
      <name val="Yu Gothic"/>
      <family val="3"/>
    </font>
    <font>
      <b/>
      <sz val="7"/>
      <name val="游ゴシック"/>
      <family val="3"/>
      <scheme val="minor"/>
    </font>
    <font>
      <sz val="11"/>
      <color theme="1"/>
      <name val="ＭＳ Ｐゴシック"/>
      <family val="3"/>
    </font>
    <font>
      <sz val="11"/>
      <color rgb="FFFF0000"/>
      <name val="游ゴシック"/>
      <family val="3"/>
      <scheme val="minor"/>
    </font>
    <font>
      <sz val="11"/>
      <color rgb="FFFF0000"/>
      <name val="ＭＳ Ｐゴシック"/>
      <family val="3"/>
    </font>
    <font>
      <u/>
      <sz val="11"/>
      <color indexed="12"/>
      <name val="游ゴシック"/>
      <family val="3"/>
      <scheme val="minor"/>
    </font>
    <font>
      <u/>
      <sz val="11"/>
      <color rgb="FFFF0000"/>
      <name val="游ゴシック"/>
      <family val="3"/>
      <scheme val="minor"/>
    </font>
    <font>
      <sz val="11"/>
      <color rgb="FFFF0000"/>
      <name val="ＭＳ Ｐゴシック"/>
      <family val="3"/>
      <charset val="128"/>
    </font>
    <font>
      <sz val="11"/>
      <color theme="1"/>
      <name val="ＭＳ Ｐゴシック"/>
      <family val="3"/>
      <charset val="128"/>
    </font>
    <font>
      <sz val="11"/>
      <color theme="1"/>
      <name val="游ゴシック"/>
      <family val="3"/>
      <charset val="128"/>
    </font>
    <font>
      <b/>
      <sz val="12"/>
      <color rgb="FF0070C0"/>
      <name val="游ゴシック"/>
      <family val="3"/>
      <charset val="128"/>
      <scheme val="minor"/>
    </font>
    <font>
      <b/>
      <sz val="10"/>
      <color theme="1"/>
      <name val="游ゴシック"/>
      <family val="3"/>
      <charset val="128"/>
      <scheme val="minor"/>
    </font>
    <font>
      <b/>
      <sz val="8"/>
      <color theme="1"/>
      <name val="游ゴシック"/>
      <family val="3"/>
      <charset val="128"/>
      <scheme val="minor"/>
    </font>
    <font>
      <b/>
      <sz val="9"/>
      <color theme="1"/>
      <name val="游ゴシック"/>
      <family val="3"/>
      <charset val="128"/>
      <scheme val="minor"/>
    </font>
    <font>
      <b/>
      <sz val="12"/>
      <color theme="8"/>
      <name val="游ゴシック"/>
      <family val="3"/>
      <charset val="128"/>
      <scheme val="minor"/>
    </font>
    <font>
      <b/>
      <sz val="11"/>
      <color theme="1"/>
      <name val="游ゴシック"/>
      <family val="3"/>
      <charset val="128"/>
      <scheme val="minor"/>
    </font>
    <font>
      <b/>
      <sz val="10"/>
      <color theme="1"/>
      <name val="游ゴシック"/>
      <family val="3"/>
      <charset val="128"/>
    </font>
    <font>
      <b/>
      <sz val="10"/>
      <color theme="1"/>
      <name val="游ゴシック"/>
      <family val="3"/>
      <scheme val="minor"/>
    </font>
    <font>
      <sz val="10"/>
      <color theme="1"/>
      <name val="游ゴシック"/>
      <family val="3"/>
      <scheme val="minor"/>
    </font>
    <font>
      <b/>
      <sz val="7.5"/>
      <color theme="1"/>
      <name val="游ゴシック"/>
      <family val="3"/>
      <charset val="128"/>
      <scheme val="minor"/>
    </font>
  </fonts>
  <fills count="7">
    <fill>
      <patternFill patternType="none"/>
    </fill>
    <fill>
      <patternFill patternType="gray125"/>
    </fill>
    <fill>
      <patternFill patternType="solid">
        <fgColor theme="0" tint="-0.13998840296639911"/>
        <bgColor indexed="64"/>
      </patternFill>
    </fill>
    <fill>
      <patternFill patternType="solid">
        <fgColor theme="0"/>
        <bgColor indexed="64"/>
      </patternFill>
    </fill>
    <fill>
      <patternFill patternType="solid">
        <fgColor rgb="FFFFFF00"/>
        <bgColor indexed="64"/>
      </patternFill>
    </fill>
    <fill>
      <patternFill patternType="solid">
        <fgColor rgb="FFFFFFBE"/>
        <bgColor indexed="64"/>
      </patternFill>
    </fill>
    <fill>
      <patternFill patternType="solid">
        <fgColor rgb="FFD4F3B5"/>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auto="1"/>
      </bottom>
      <diagonal/>
    </border>
    <border>
      <left style="thin">
        <color indexed="64"/>
      </left>
      <right/>
      <top/>
      <bottom style="thin">
        <color auto="1"/>
      </bottom>
      <diagonal/>
    </border>
    <border>
      <left/>
      <right style="thin">
        <color indexed="64"/>
      </right>
      <top/>
      <bottom style="thin">
        <color auto="1"/>
      </bottom>
      <diagonal/>
    </border>
    <border>
      <left/>
      <right/>
      <top/>
      <bottom style="thin">
        <color auto="1"/>
      </bottom>
      <diagonal/>
    </border>
  </borders>
  <cellStyleXfs count="4">
    <xf numFmtId="0" fontId="0" fillId="0" borderId="0">
      <alignment vertical="center"/>
    </xf>
    <xf numFmtId="0" fontId="1" fillId="0" borderId="0"/>
    <xf numFmtId="0" fontId="2" fillId="0" borderId="0"/>
    <xf numFmtId="0" fontId="37" fillId="0" borderId="0" applyNumberFormat="0" applyFill="0" applyBorder="0" applyAlignment="0" applyProtection="0">
      <alignment vertical="center"/>
    </xf>
  </cellStyleXfs>
  <cellXfs count="529">
    <xf numFmtId="0" fontId="0" fillId="0" borderId="0" xfId="0">
      <alignment vertical="center"/>
    </xf>
    <xf numFmtId="0" fontId="4" fillId="0" borderId="0" xfId="0" applyFont="1" applyFill="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pplyFill="1">
      <alignment vertical="center"/>
    </xf>
    <xf numFmtId="0" fontId="9" fillId="0" borderId="0" xfId="0" applyFont="1" applyFill="1">
      <alignment vertical="center"/>
    </xf>
    <xf numFmtId="0" fontId="6" fillId="0" borderId="0" xfId="0" applyFont="1" applyFill="1" applyAlignment="1">
      <alignment horizontal="right" vertical="center" indent="1"/>
    </xf>
    <xf numFmtId="0" fontId="10" fillId="0" borderId="0" xfId="0" applyFont="1" applyFill="1">
      <alignment vertical="center"/>
    </xf>
    <xf numFmtId="0" fontId="6" fillId="0" borderId="0" xfId="0" applyFont="1" applyFill="1" applyBorder="1" applyAlignment="1">
      <alignment horizontal="right" vertical="center"/>
    </xf>
    <xf numFmtId="0" fontId="4" fillId="0" borderId="4" xfId="0" applyFont="1" applyFill="1" applyBorder="1" applyAlignment="1">
      <alignment vertical="center"/>
    </xf>
    <xf numFmtId="0" fontId="4" fillId="0" borderId="6" xfId="0" applyFont="1" applyFill="1" applyBorder="1" applyAlignment="1">
      <alignment vertical="center"/>
    </xf>
    <xf numFmtId="0" fontId="11" fillId="2" borderId="2" xfId="0" applyFont="1" applyFill="1" applyBorder="1" applyAlignment="1">
      <alignment horizontal="center" vertical="center"/>
    </xf>
    <xf numFmtId="0" fontId="11" fillId="2" borderId="7" xfId="0" applyFont="1" applyFill="1" applyBorder="1" applyAlignment="1">
      <alignment horizontal="center" vertical="center"/>
    </xf>
    <xf numFmtId="0" fontId="4" fillId="0" borderId="8" xfId="0" applyFont="1" applyFill="1" applyBorder="1" applyAlignment="1">
      <alignment vertical="center"/>
    </xf>
    <xf numFmtId="0" fontId="4" fillId="0" borderId="10" xfId="0" applyFont="1" applyFill="1" applyBorder="1" applyAlignment="1">
      <alignment vertical="center"/>
    </xf>
    <xf numFmtId="176" fontId="6" fillId="0" borderId="2" xfId="0" applyNumberFormat="1" applyFont="1" applyFill="1" applyBorder="1">
      <alignment vertical="center"/>
    </xf>
    <xf numFmtId="0" fontId="6" fillId="0" borderId="2" xfId="0" applyFont="1" applyFill="1" applyBorder="1" applyAlignment="1">
      <alignment vertical="center" wrapText="1"/>
    </xf>
    <xf numFmtId="0" fontId="6" fillId="0" borderId="3" xfId="0" applyFont="1" applyFill="1" applyBorder="1" applyAlignment="1">
      <alignment vertical="center" wrapText="1"/>
    </xf>
    <xf numFmtId="0" fontId="6" fillId="0" borderId="12" xfId="0" applyFont="1" applyFill="1" applyBorder="1" applyAlignment="1">
      <alignment horizontal="right" vertical="center"/>
    </xf>
    <xf numFmtId="0" fontId="6" fillId="0" borderId="0" xfId="0" applyFont="1" applyFill="1" applyAlignment="1">
      <alignment horizontal="right" vertical="center"/>
    </xf>
    <xf numFmtId="0" fontId="6" fillId="0" borderId="14" xfId="0" applyFont="1" applyFill="1" applyBorder="1" applyAlignment="1">
      <alignment horizontal="center" vertical="center"/>
    </xf>
    <xf numFmtId="0" fontId="6" fillId="0" borderId="0" xfId="0" applyFont="1" applyFill="1" applyAlignment="1">
      <alignment horizontal="center" vertical="center"/>
    </xf>
    <xf numFmtId="0" fontId="6" fillId="0" borderId="14" xfId="0" applyFont="1" applyFill="1" applyBorder="1" applyAlignment="1">
      <alignment horizontal="left" vertical="center"/>
    </xf>
    <xf numFmtId="0" fontId="6" fillId="0" borderId="0" xfId="0" applyFont="1" applyFill="1" applyAlignment="1">
      <alignment horizontal="left" vertical="center"/>
    </xf>
    <xf numFmtId="0" fontId="13" fillId="0" borderId="0" xfId="0" applyFont="1" applyFill="1">
      <alignment vertical="center"/>
    </xf>
    <xf numFmtId="0" fontId="13" fillId="0" borderId="4" xfId="0" applyFont="1" applyFill="1" applyBorder="1" applyAlignment="1">
      <alignment vertical="center"/>
    </xf>
    <xf numFmtId="0" fontId="13" fillId="0" borderId="6" xfId="0" applyFont="1" applyFill="1" applyBorder="1" applyAlignment="1">
      <alignment vertical="center"/>
    </xf>
    <xf numFmtId="0" fontId="15" fillId="2" borderId="2" xfId="0" applyFont="1" applyFill="1" applyBorder="1" applyAlignment="1">
      <alignment horizontal="center" vertical="center"/>
    </xf>
    <xf numFmtId="0" fontId="15" fillId="2" borderId="0" xfId="0" applyFont="1" applyFill="1" applyAlignment="1">
      <alignment horizontal="center" vertical="center"/>
    </xf>
    <xf numFmtId="0" fontId="10" fillId="2" borderId="2" xfId="0" applyFont="1" applyFill="1" applyBorder="1" applyAlignment="1">
      <alignment horizontal="center" vertical="center"/>
    </xf>
    <xf numFmtId="0" fontId="10" fillId="2" borderId="0" xfId="0" applyFont="1" applyFill="1" applyAlignment="1">
      <alignment horizontal="center" vertical="center"/>
    </xf>
    <xf numFmtId="0" fontId="10" fillId="2" borderId="7" xfId="0" applyFont="1" applyFill="1" applyBorder="1" applyAlignment="1">
      <alignment horizontal="center" vertical="center"/>
    </xf>
    <xf numFmtId="0" fontId="13" fillId="0" borderId="8" xfId="0" applyFont="1" applyFill="1" applyBorder="1" applyAlignment="1">
      <alignment vertical="center"/>
    </xf>
    <xf numFmtId="0" fontId="13" fillId="0" borderId="10" xfId="0" applyFont="1" applyFill="1" applyBorder="1" applyAlignment="1">
      <alignment vertical="center"/>
    </xf>
    <xf numFmtId="176" fontId="10" fillId="0" borderId="2" xfId="0" applyNumberFormat="1" applyFont="1" applyFill="1" applyBorder="1">
      <alignment vertical="center"/>
    </xf>
    <xf numFmtId="0" fontId="10" fillId="0" borderId="2" xfId="0" applyFont="1" applyFill="1" applyBorder="1" applyAlignment="1">
      <alignment vertical="center" wrapText="1"/>
    </xf>
    <xf numFmtId="0" fontId="10" fillId="0" borderId="3" xfId="0" applyFont="1" applyFill="1" applyBorder="1" applyAlignment="1">
      <alignment vertical="center" wrapText="1"/>
    </xf>
    <xf numFmtId="0" fontId="10" fillId="0" borderId="12" xfId="0" applyFont="1" applyFill="1" applyBorder="1" applyAlignment="1">
      <alignment horizontal="right" vertical="center"/>
    </xf>
    <xf numFmtId="0" fontId="10" fillId="0" borderId="0" xfId="0" applyFont="1" applyFill="1" applyAlignment="1">
      <alignment horizontal="right" vertical="center"/>
    </xf>
    <xf numFmtId="0" fontId="10" fillId="0" borderId="14" xfId="0" applyFont="1" applyFill="1" applyBorder="1" applyAlignment="1">
      <alignment horizontal="center" vertical="center"/>
    </xf>
    <xf numFmtId="0" fontId="10" fillId="0" borderId="0" xfId="0" applyFont="1" applyFill="1" applyAlignment="1">
      <alignment horizontal="center" vertical="center"/>
    </xf>
    <xf numFmtId="0" fontId="10" fillId="0" borderId="14" xfId="0" applyFont="1" applyFill="1" applyBorder="1" applyAlignment="1">
      <alignment horizontal="left" vertical="center"/>
    </xf>
    <xf numFmtId="0" fontId="10" fillId="0" borderId="0" xfId="0" applyFont="1" applyFill="1" applyAlignment="1">
      <alignment horizontal="left" vertical="center"/>
    </xf>
    <xf numFmtId="0" fontId="13" fillId="0" borderId="0" xfId="0" applyFont="1" applyFill="1" applyBorder="1">
      <alignment vertical="center"/>
    </xf>
    <xf numFmtId="0" fontId="15" fillId="2" borderId="7" xfId="0" applyFont="1" applyFill="1" applyBorder="1" applyAlignment="1">
      <alignment horizontal="center" vertical="center"/>
    </xf>
    <xf numFmtId="0" fontId="13" fillId="3" borderId="0" xfId="0" applyFont="1" applyFill="1">
      <alignment vertical="center"/>
    </xf>
    <xf numFmtId="0" fontId="18" fillId="3" borderId="0" xfId="2" applyFont="1" applyFill="1" applyAlignment="1">
      <alignment shrinkToFit="1"/>
    </xf>
    <xf numFmtId="0" fontId="18" fillId="3" borderId="0" xfId="2" applyFont="1" applyFill="1"/>
    <xf numFmtId="0" fontId="18" fillId="3" borderId="0" xfId="2" applyFont="1" applyFill="1" applyAlignment="1">
      <alignment horizontal="center" vertical="center"/>
    </xf>
    <xf numFmtId="0" fontId="10" fillId="2" borderId="12" xfId="0" applyFont="1" applyFill="1" applyBorder="1" applyAlignment="1">
      <alignment horizontal="center" vertical="center" shrinkToFit="1"/>
    </xf>
    <xf numFmtId="0" fontId="10" fillId="2" borderId="5"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6" fillId="3" borderId="5" xfId="0" applyFont="1" applyFill="1" applyBorder="1">
      <alignment vertical="center"/>
    </xf>
    <xf numFmtId="0" fontId="16" fillId="3" borderId="5" xfId="0" applyFont="1" applyFill="1" applyBorder="1" applyAlignment="1">
      <alignment horizontal="right" vertical="center" wrapText="1"/>
    </xf>
    <xf numFmtId="0" fontId="16" fillId="3" borderId="0" xfId="0" applyFont="1" applyFill="1">
      <alignment vertical="center"/>
    </xf>
    <xf numFmtId="0" fontId="16" fillId="3" borderId="0"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0" xfId="0" applyFont="1" applyFill="1" applyBorder="1">
      <alignment vertical="center"/>
    </xf>
    <xf numFmtId="0" fontId="16" fillId="3" borderId="9" xfId="0" applyFont="1" applyFill="1" applyBorder="1" applyAlignment="1">
      <alignment horizontal="left" vertical="center" wrapText="1"/>
    </xf>
    <xf numFmtId="0" fontId="16" fillId="3" borderId="9" xfId="0" applyFont="1" applyFill="1" applyBorder="1">
      <alignment vertical="center"/>
    </xf>
    <xf numFmtId="0" fontId="20" fillId="3" borderId="11" xfId="2" applyFont="1" applyFill="1" applyBorder="1" applyAlignment="1">
      <alignment horizontal="center" vertical="center"/>
    </xf>
    <xf numFmtId="0" fontId="13" fillId="3" borderId="0" xfId="0" applyFont="1" applyFill="1" applyBorder="1">
      <alignment vertical="center"/>
    </xf>
    <xf numFmtId="0" fontId="10" fillId="2" borderId="11" xfId="0" applyFont="1" applyFill="1" applyBorder="1" applyAlignment="1">
      <alignment horizontal="center" vertical="center" shrinkToFit="1"/>
    </xf>
    <xf numFmtId="0" fontId="20" fillId="3" borderId="11" xfId="2" applyFont="1" applyFill="1" applyBorder="1" applyAlignment="1">
      <alignment horizontal="center" vertical="top" textRotation="255"/>
    </xf>
    <xf numFmtId="0" fontId="4" fillId="3" borderId="0" xfId="0" applyFont="1" applyFill="1">
      <alignment vertical="center"/>
    </xf>
    <xf numFmtId="0" fontId="27" fillId="3" borderId="0" xfId="2" applyFont="1" applyFill="1" applyAlignment="1">
      <alignment shrinkToFit="1"/>
    </xf>
    <xf numFmtId="0" fontId="27" fillId="3" borderId="0" xfId="2" applyFont="1" applyFill="1"/>
    <xf numFmtId="0" fontId="27" fillId="3" borderId="0" xfId="2" applyFont="1" applyFill="1" applyAlignment="1">
      <alignment horizontal="center" vertical="center"/>
    </xf>
    <xf numFmtId="0" fontId="4" fillId="3" borderId="0" xfId="0" applyFont="1" applyFill="1" applyBorder="1">
      <alignment vertical="center"/>
    </xf>
    <xf numFmtId="0" fontId="6" fillId="2" borderId="12"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12" fillId="3" borderId="5" xfId="0" applyFont="1" applyFill="1" applyBorder="1">
      <alignment vertical="center"/>
    </xf>
    <xf numFmtId="0" fontId="12" fillId="3" borderId="5" xfId="0" applyFont="1" applyFill="1" applyBorder="1" applyAlignment="1">
      <alignment horizontal="right" vertical="center" wrapText="1"/>
    </xf>
    <xf numFmtId="0" fontId="12" fillId="3" borderId="0" xfId="0" applyFont="1" applyFill="1">
      <alignment vertical="center"/>
    </xf>
    <xf numFmtId="0" fontId="12" fillId="3" borderId="0" xfId="0" applyFont="1" applyFill="1" applyAlignment="1">
      <alignment horizontal="center" vertical="center" wrapText="1"/>
    </xf>
    <xf numFmtId="0" fontId="12" fillId="3" borderId="9" xfId="0" applyFont="1" applyFill="1" applyBorder="1" applyAlignment="1">
      <alignment horizontal="left" vertical="center" wrapText="1"/>
    </xf>
    <xf numFmtId="0" fontId="12" fillId="3" borderId="9" xfId="0" applyFont="1" applyFill="1" applyBorder="1">
      <alignment vertical="center"/>
    </xf>
    <xf numFmtId="0" fontId="18" fillId="0" borderId="0" xfId="2" applyFont="1"/>
    <xf numFmtId="0" fontId="18" fillId="0" borderId="0" xfId="2" applyFont="1" applyAlignment="1">
      <alignment horizontal="center" vertical="center"/>
    </xf>
    <xf numFmtId="0" fontId="18" fillId="2" borderId="0" xfId="2" applyFont="1" applyFill="1"/>
    <xf numFmtId="0" fontId="22" fillId="0" borderId="0" xfId="2" applyFont="1"/>
    <xf numFmtId="0" fontId="16" fillId="0" borderId="5" xfId="0" applyFont="1" applyFill="1" applyBorder="1">
      <alignment vertical="center"/>
    </xf>
    <xf numFmtId="0" fontId="16" fillId="0" borderId="5" xfId="0" applyFont="1" applyFill="1" applyBorder="1" applyAlignment="1">
      <alignment horizontal="right" vertical="center" wrapText="1"/>
    </xf>
    <xf numFmtId="0" fontId="16" fillId="0" borderId="0" xfId="0" applyFont="1" applyFill="1">
      <alignment vertical="center"/>
    </xf>
    <xf numFmtId="0" fontId="16" fillId="0" borderId="0" xfId="0" applyFont="1" applyFill="1" applyAlignment="1">
      <alignment horizontal="center" vertical="center" wrapText="1"/>
    </xf>
    <xf numFmtId="0" fontId="16" fillId="0" borderId="9" xfId="0" applyFont="1" applyFill="1" applyBorder="1" applyAlignment="1">
      <alignment horizontal="left" vertical="center" wrapText="1"/>
    </xf>
    <xf numFmtId="0" fontId="16" fillId="0" borderId="9" xfId="0" applyFont="1" applyFill="1" applyBorder="1">
      <alignment vertical="center"/>
    </xf>
    <xf numFmtId="0" fontId="6" fillId="0" borderId="0" xfId="0" applyFont="1" applyFill="1" applyAlignment="1">
      <alignment horizontal="left" vertical="center" wrapText="1"/>
    </xf>
    <xf numFmtId="0" fontId="4" fillId="0" borderId="0" xfId="0" applyFont="1" applyFill="1" applyBorder="1">
      <alignment vertical="center"/>
    </xf>
    <xf numFmtId="177" fontId="34" fillId="0" borderId="0" xfId="1" applyNumberFormat="1" applyFont="1"/>
    <xf numFmtId="0" fontId="34" fillId="0" borderId="0" xfId="1" applyFont="1"/>
    <xf numFmtId="0" fontId="34" fillId="0" borderId="0" xfId="1" applyFont="1" applyAlignment="1">
      <alignment wrapText="1"/>
    </xf>
    <xf numFmtId="0" fontId="34" fillId="0" borderId="0" xfId="0" applyFont="1">
      <alignment vertical="center"/>
    </xf>
    <xf numFmtId="0" fontId="35" fillId="0" borderId="0" xfId="0" applyFont="1">
      <alignment vertical="center"/>
    </xf>
    <xf numFmtId="177" fontId="34" fillId="4" borderId="11" xfId="1" applyNumberFormat="1" applyFont="1" applyFill="1" applyBorder="1" applyAlignment="1">
      <alignment wrapText="1"/>
    </xf>
    <xf numFmtId="177" fontId="34" fillId="0" borderId="11" xfId="1" applyNumberFormat="1" applyFont="1" applyBorder="1"/>
    <xf numFmtId="49" fontId="34" fillId="0" borderId="11" xfId="1" applyNumberFormat="1" applyFont="1" applyBorder="1" applyAlignment="1">
      <alignment wrapText="1"/>
    </xf>
    <xf numFmtId="49" fontId="34" fillId="0" borderId="11" xfId="1" applyNumberFormat="1" applyFont="1" applyBorder="1"/>
    <xf numFmtId="49" fontId="34" fillId="0" borderId="11" xfId="0" applyNumberFormat="1" applyFont="1" applyBorder="1">
      <alignment vertical="center"/>
    </xf>
    <xf numFmtId="49" fontId="36" fillId="0" borderId="11" xfId="1" applyNumberFormat="1" applyFont="1" applyBorder="1"/>
    <xf numFmtId="49" fontId="34" fillId="5" borderId="11" xfId="1" applyNumberFormat="1" applyFont="1" applyFill="1" applyBorder="1"/>
    <xf numFmtId="49" fontId="34" fillId="0" borderId="11" xfId="0" applyNumberFormat="1" applyFont="1" applyBorder="1" applyAlignment="1">
      <alignment vertical="center" wrapText="1"/>
    </xf>
    <xf numFmtId="49" fontId="36" fillId="0" borderId="11" xfId="1" applyNumberFormat="1" applyFont="1" applyBorder="1" applyAlignment="1">
      <alignment wrapText="1"/>
    </xf>
    <xf numFmtId="49" fontId="34" fillId="5" borderId="11" xfId="1" applyNumberFormat="1" applyFont="1" applyFill="1" applyBorder="1" applyAlignment="1">
      <alignment wrapText="1"/>
    </xf>
    <xf numFmtId="49" fontId="37" fillId="0" borderId="11" xfId="3" applyNumberFormat="1" applyBorder="1">
      <alignment vertical="center"/>
    </xf>
    <xf numFmtId="49" fontId="38" fillId="0" borderId="11" xfId="3" applyNumberFormat="1" applyFont="1" applyBorder="1">
      <alignment vertical="center"/>
    </xf>
    <xf numFmtId="49" fontId="34" fillId="4" borderId="11" xfId="1" applyNumberFormat="1" applyFont="1" applyFill="1" applyBorder="1" applyAlignment="1">
      <alignment wrapText="1"/>
    </xf>
    <xf numFmtId="49" fontId="34" fillId="6" borderId="11" xfId="1" applyNumberFormat="1" applyFont="1" applyFill="1" applyBorder="1" applyAlignment="1">
      <alignment wrapText="1"/>
    </xf>
    <xf numFmtId="49" fontId="34" fillId="4" borderId="11" xfId="1" applyNumberFormat="1" applyFont="1" applyFill="1" applyBorder="1"/>
    <xf numFmtId="0" fontId="34" fillId="0" borderId="11" xfId="0" applyFont="1" applyBorder="1" applyAlignment="1">
      <alignment vertical="center" wrapText="1"/>
    </xf>
    <xf numFmtId="49" fontId="36" fillId="0" borderId="11" xfId="0" applyNumberFormat="1" applyFont="1" applyBorder="1">
      <alignment vertical="center"/>
    </xf>
    <xf numFmtId="49" fontId="36" fillId="4" borderId="11" xfId="1" applyNumberFormat="1" applyFont="1" applyFill="1" applyBorder="1"/>
    <xf numFmtId="0" fontId="34" fillId="0" borderId="0" xfId="0" applyFont="1" applyAlignment="1">
      <alignment vertical="center" wrapText="1"/>
    </xf>
    <xf numFmtId="0" fontId="42" fillId="0" borderId="0" xfId="3" applyFont="1">
      <alignment vertical="center"/>
    </xf>
    <xf numFmtId="0" fontId="43" fillId="0" borderId="0" xfId="3" applyFont="1" applyFill="1" applyAlignment="1">
      <alignment horizontal="right" vertical="center" indent="1"/>
    </xf>
    <xf numFmtId="0" fontId="43" fillId="0" borderId="0" xfId="3" applyFont="1">
      <alignment vertical="center"/>
    </xf>
    <xf numFmtId="0" fontId="43" fillId="0" borderId="0" xfId="0" applyFont="1">
      <alignment vertical="center"/>
    </xf>
    <xf numFmtId="0" fontId="43" fillId="0" borderId="0" xfId="0" applyFont="1" applyFill="1">
      <alignment vertical="center"/>
    </xf>
    <xf numFmtId="0" fontId="43" fillId="0" borderId="0" xfId="3" applyFont="1" applyFill="1">
      <alignment vertical="center"/>
    </xf>
    <xf numFmtId="0" fontId="44" fillId="0" borderId="0" xfId="3" applyFont="1" applyFill="1">
      <alignment vertical="center"/>
    </xf>
    <xf numFmtId="0" fontId="45" fillId="0" borderId="0" xfId="3" applyFont="1">
      <alignment vertical="center"/>
    </xf>
    <xf numFmtId="0" fontId="46" fillId="0" borderId="0" xfId="3" applyFont="1">
      <alignment vertical="center"/>
    </xf>
    <xf numFmtId="0" fontId="46" fillId="0" borderId="0" xfId="3" applyFont="1" applyFill="1">
      <alignment vertical="center"/>
    </xf>
    <xf numFmtId="0" fontId="42" fillId="0" borderId="0" xfId="3" applyFont="1" applyFill="1">
      <alignment vertical="center"/>
    </xf>
    <xf numFmtId="49" fontId="37" fillId="0" borderId="11" xfId="3" applyNumberFormat="1" applyBorder="1" applyAlignment="1"/>
    <xf numFmtId="49" fontId="37" fillId="0" borderId="11" xfId="3" applyNumberFormat="1" applyBorder="1" applyAlignment="1">
      <alignment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47" fillId="0" borderId="11" xfId="3" applyFont="1" applyFill="1" applyBorder="1" applyAlignment="1">
      <alignment horizontal="left" vertical="center" wrapText="1"/>
    </xf>
    <xf numFmtId="0" fontId="43" fillId="0" borderId="1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0" borderId="1" xfId="0" applyFont="1" applyFill="1" applyBorder="1" applyAlignment="1">
      <alignment horizontal="center"/>
    </xf>
    <xf numFmtId="0" fontId="6" fillId="0" borderId="2" xfId="0" applyFont="1" applyFill="1" applyBorder="1" applyAlignment="1">
      <alignment horizontal="center"/>
    </xf>
    <xf numFmtId="0" fontId="6" fillId="0" borderId="5" xfId="0" applyFont="1" applyFill="1" applyBorder="1" applyAlignment="1">
      <alignment horizontal="left" vertical="center" wrapText="1" indent="1"/>
    </xf>
    <xf numFmtId="0" fontId="6" fillId="0" borderId="0" xfId="0" applyFont="1" applyFill="1" applyBorder="1" applyAlignment="1">
      <alignment horizontal="left" vertical="center" wrapText="1" indent="1"/>
    </xf>
    <xf numFmtId="0" fontId="6" fillId="0" borderId="9" xfId="0" applyFont="1" applyFill="1" applyBorder="1" applyAlignment="1">
      <alignment horizontal="left" vertical="center" wrapText="1" indent="1"/>
    </xf>
    <xf numFmtId="0" fontId="6" fillId="0" borderId="6" xfId="0" applyFont="1" applyFill="1" applyBorder="1" applyAlignment="1">
      <alignment horizontal="left" vertical="center" wrapText="1" indent="1"/>
    </xf>
    <xf numFmtId="0" fontId="6" fillId="0" borderId="7" xfId="0" applyFont="1" applyFill="1" applyBorder="1" applyAlignment="1">
      <alignment horizontal="left" vertical="center" wrapText="1" indent="1"/>
    </xf>
    <xf numFmtId="0" fontId="6" fillId="0" borderId="10" xfId="0" applyFont="1" applyFill="1" applyBorder="1" applyAlignment="1">
      <alignment horizontal="left" vertical="center" wrapText="1" indent="1"/>
    </xf>
    <xf numFmtId="0" fontId="6" fillId="0" borderId="4"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5" xfId="0" applyFont="1" applyFill="1" applyBorder="1" applyAlignment="1">
      <alignment horizontal="left" vertical="top" wrapText="1" indent="1"/>
    </xf>
    <xf numFmtId="0" fontId="6" fillId="0" borderId="0" xfId="0" applyFont="1" applyFill="1" applyBorder="1" applyAlignment="1">
      <alignment horizontal="left" vertical="top" wrapText="1" indent="1"/>
    </xf>
    <xf numFmtId="0" fontId="6" fillId="0" borderId="9" xfId="0" applyFont="1" applyFill="1" applyBorder="1" applyAlignment="1">
      <alignment horizontal="left" vertical="top" wrapText="1" indent="1"/>
    </xf>
    <xf numFmtId="0" fontId="6" fillId="0" borderId="6" xfId="0" applyFont="1" applyFill="1" applyBorder="1" applyAlignment="1">
      <alignment horizontal="left" vertical="top" wrapText="1" indent="1"/>
    </xf>
    <xf numFmtId="0" fontId="6" fillId="0" borderId="7" xfId="0" applyFont="1" applyFill="1" applyBorder="1" applyAlignment="1">
      <alignment horizontal="left" vertical="top" wrapText="1" indent="1"/>
    </xf>
    <xf numFmtId="0" fontId="6" fillId="0" borderId="10" xfId="0" applyFont="1" applyFill="1" applyBorder="1" applyAlignment="1">
      <alignment horizontal="left" vertical="top" wrapText="1" indent="1"/>
    </xf>
    <xf numFmtId="0" fontId="6" fillId="0" borderId="17"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6" fillId="2" borderId="3"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4" xfId="0" applyFont="1" applyFill="1" applyBorder="1" applyAlignment="1">
      <alignment horizontal="left" wrapText="1"/>
    </xf>
    <xf numFmtId="0" fontId="6" fillId="2" borderId="13" xfId="0" applyFont="1" applyFill="1" applyBorder="1" applyAlignment="1">
      <alignment horizontal="left" wrapText="1"/>
    </xf>
    <xf numFmtId="0" fontId="6" fillId="2" borderId="8" xfId="0" applyFont="1" applyFill="1" applyBorder="1" applyAlignment="1">
      <alignment horizontal="left" wrapText="1"/>
    </xf>
    <xf numFmtId="0" fontId="6" fillId="2" borderId="11" xfId="0" applyFont="1" applyFill="1" applyBorder="1" applyAlignment="1">
      <alignment horizontal="center" vertical="center"/>
    </xf>
    <xf numFmtId="0" fontId="6" fillId="0" borderId="12" xfId="0" applyFont="1" applyFill="1" applyBorder="1" applyAlignment="1">
      <alignment horizontal="left" vertical="center" shrinkToFit="1"/>
    </xf>
    <xf numFmtId="0" fontId="6" fillId="0" borderId="14"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6" xfId="0" applyFont="1" applyFill="1" applyBorder="1" applyAlignment="1">
      <alignment horizontal="left" vertical="center" shrinkToFit="1"/>
    </xf>
    <xf numFmtId="0" fontId="6" fillId="0" borderId="7" xfId="0" applyFont="1" applyFill="1" applyBorder="1" applyAlignment="1">
      <alignment horizontal="left" vertical="center" shrinkToFit="1"/>
    </xf>
    <xf numFmtId="0" fontId="6" fillId="0" borderId="10" xfId="0" applyFont="1" applyFill="1" applyBorder="1" applyAlignment="1">
      <alignment horizontal="left" vertical="center" shrinkToFit="1"/>
    </xf>
    <xf numFmtId="0" fontId="6" fillId="0" borderId="13"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4" xfId="0" applyFont="1" applyFill="1" applyBorder="1" applyAlignment="1">
      <alignment horizontal="left" vertical="center" shrinkToFit="1"/>
    </xf>
    <xf numFmtId="0" fontId="6" fillId="0" borderId="13" xfId="0" applyFont="1" applyFill="1" applyBorder="1" applyAlignment="1">
      <alignment horizontal="left" vertical="center" shrinkToFit="1"/>
    </xf>
    <xf numFmtId="0" fontId="6" fillId="0" borderId="8" xfId="0" applyFont="1" applyFill="1" applyBorder="1" applyAlignment="1">
      <alignment horizontal="left" vertical="center" shrinkToFit="1"/>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3"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6" fillId="0" borderId="15"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1" xfId="0" applyFont="1" applyFill="1" applyBorder="1" applyAlignment="1">
      <alignment horizontal="center" vertical="center"/>
    </xf>
    <xf numFmtId="0" fontId="7" fillId="0" borderId="9" xfId="0" applyFont="1" applyFill="1" applyBorder="1" applyAlignment="1">
      <alignment horizontal="center" vertical="center"/>
    </xf>
    <xf numFmtId="0" fontId="12" fillId="0" borderId="12" xfId="0" applyFont="1" applyFill="1" applyBorder="1" applyAlignment="1">
      <alignment horizontal="left" vertical="center" shrinkToFit="1"/>
    </xf>
    <xf numFmtId="0" fontId="12" fillId="0" borderId="14" xfId="0" applyFont="1" applyFill="1" applyBorder="1" applyAlignment="1">
      <alignment horizontal="left" vertical="center" shrinkToFit="1"/>
    </xf>
    <xf numFmtId="0" fontId="12" fillId="0" borderId="15" xfId="0" applyFont="1" applyFill="1" applyBorder="1" applyAlignment="1">
      <alignment horizontal="left" vertical="center" shrinkToFit="1"/>
    </xf>
    <xf numFmtId="0" fontId="12" fillId="0" borderId="6" xfId="0" applyFont="1" applyFill="1" applyBorder="1" applyAlignment="1">
      <alignment horizontal="left" vertical="center" shrinkToFit="1"/>
    </xf>
    <xf numFmtId="0" fontId="12" fillId="0" borderId="7" xfId="0" applyFont="1" applyFill="1" applyBorder="1" applyAlignment="1">
      <alignment horizontal="left" vertical="center" shrinkToFit="1"/>
    </xf>
    <xf numFmtId="0" fontId="12" fillId="0" borderId="10" xfId="0" applyFont="1" applyFill="1" applyBorder="1" applyAlignment="1">
      <alignment horizontal="left" vertical="center" shrinkToFit="1"/>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48" fillId="0" borderId="11" xfId="0" applyFont="1" applyFill="1" applyBorder="1" applyAlignment="1">
      <alignment horizontal="left" vertical="center" wrapText="1"/>
    </xf>
    <xf numFmtId="0" fontId="10" fillId="0" borderId="1" xfId="0" applyFont="1" applyFill="1" applyBorder="1" applyAlignment="1">
      <alignment horizontal="center"/>
    </xf>
    <xf numFmtId="0" fontId="10" fillId="0" borderId="2" xfId="0" applyFont="1" applyFill="1" applyBorder="1" applyAlignment="1">
      <alignment horizontal="center"/>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2" borderId="2" xfId="0" applyFont="1" applyFill="1" applyBorder="1" applyAlignment="1">
      <alignment horizontal="center" vertical="center"/>
    </xf>
    <xf numFmtId="0" fontId="10" fillId="0" borderId="5"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9" xfId="0" applyFont="1" applyFill="1" applyBorder="1" applyAlignment="1">
      <alignment horizontal="left" vertical="center" wrapText="1" indent="1"/>
    </xf>
    <xf numFmtId="0" fontId="10" fillId="0" borderId="6" xfId="0" applyFont="1" applyFill="1" applyBorder="1" applyAlignment="1">
      <alignment horizontal="left" vertical="center" wrapText="1" indent="1"/>
    </xf>
    <xf numFmtId="0" fontId="10" fillId="0" borderId="7" xfId="0" applyFont="1" applyFill="1" applyBorder="1" applyAlignment="1">
      <alignment horizontal="left" vertical="center" wrapText="1" indent="1"/>
    </xf>
    <xf numFmtId="0" fontId="10" fillId="0" borderId="10" xfId="0" applyFont="1" applyFill="1" applyBorder="1" applyAlignment="1">
      <alignment horizontal="left" vertical="center" wrapText="1" indent="1"/>
    </xf>
    <xf numFmtId="0" fontId="10" fillId="2" borderId="1" xfId="0" applyFont="1" applyFill="1" applyBorder="1" applyAlignment="1">
      <alignment horizontal="center" vertical="center"/>
    </xf>
    <xf numFmtId="0" fontId="10" fillId="2" borderId="3"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0" fillId="0" borderId="5" xfId="0" applyFont="1" applyFill="1" applyBorder="1" applyAlignment="1">
      <alignment horizontal="left" vertical="top" wrapText="1" indent="1"/>
    </xf>
    <xf numFmtId="0" fontId="10" fillId="0" borderId="0" xfId="0" applyFont="1" applyFill="1" applyBorder="1" applyAlignment="1">
      <alignment horizontal="left" vertical="top" wrapText="1" indent="1"/>
    </xf>
    <xf numFmtId="0" fontId="10" fillId="0" borderId="9" xfId="0" applyFont="1" applyFill="1" applyBorder="1" applyAlignment="1">
      <alignment horizontal="left" vertical="top" wrapText="1" indent="1"/>
    </xf>
    <xf numFmtId="0" fontId="10" fillId="0" borderId="6" xfId="0" applyFont="1" applyFill="1" applyBorder="1" applyAlignment="1">
      <alignment horizontal="left" vertical="top" wrapText="1" indent="1"/>
    </xf>
    <xf numFmtId="0" fontId="10" fillId="0" borderId="7" xfId="0" applyFont="1" applyFill="1" applyBorder="1" applyAlignment="1">
      <alignment horizontal="left" vertical="top" wrapText="1" indent="1"/>
    </xf>
    <xf numFmtId="0" fontId="10" fillId="0" borderId="10" xfId="0" applyFont="1" applyFill="1" applyBorder="1" applyAlignment="1">
      <alignment horizontal="left" vertical="top" wrapText="1" indent="1"/>
    </xf>
    <xf numFmtId="0" fontId="10" fillId="0" borderId="12" xfId="0" applyFont="1" applyFill="1" applyBorder="1" applyAlignment="1">
      <alignment horizontal="left" vertical="center" shrinkToFit="1"/>
    </xf>
    <xf numFmtId="0" fontId="10" fillId="0" borderId="14" xfId="0" applyFont="1" applyFill="1" applyBorder="1" applyAlignment="1">
      <alignment horizontal="left" vertical="center" shrinkToFit="1"/>
    </xf>
    <xf numFmtId="0" fontId="10" fillId="0" borderId="15" xfId="0" applyFont="1" applyFill="1" applyBorder="1" applyAlignment="1">
      <alignment horizontal="left" vertical="center" shrinkToFit="1"/>
    </xf>
    <xf numFmtId="0" fontId="10" fillId="0" borderId="6" xfId="0" applyFont="1" applyFill="1" applyBorder="1" applyAlignment="1">
      <alignment horizontal="left" vertical="center" shrinkToFit="1"/>
    </xf>
    <xf numFmtId="0" fontId="10" fillId="0" borderId="7" xfId="0" applyFont="1" applyFill="1" applyBorder="1" applyAlignment="1">
      <alignment horizontal="left" vertical="center" shrinkToFit="1"/>
    </xf>
    <xf numFmtId="0" fontId="10" fillId="0" borderId="10" xfId="0" applyFont="1" applyFill="1" applyBorder="1" applyAlignment="1">
      <alignment horizontal="left" vertical="center" shrinkToFit="1"/>
    </xf>
    <xf numFmtId="0" fontId="10" fillId="2" borderId="4" xfId="0" applyFont="1" applyFill="1" applyBorder="1" applyAlignment="1">
      <alignment horizontal="left" wrapText="1"/>
    </xf>
    <xf numFmtId="0" fontId="10" fillId="2" borderId="13" xfId="0" applyFont="1" applyFill="1" applyBorder="1" applyAlignment="1">
      <alignment horizontal="left" wrapText="1"/>
    </xf>
    <xf numFmtId="0" fontId="10" fillId="2" borderId="8" xfId="0" applyFont="1" applyFill="1" applyBorder="1" applyAlignment="1">
      <alignment horizontal="left" wrapText="1"/>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5"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0" fillId="0" borderId="15"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9"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4" fillId="0" borderId="4"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3"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6" fillId="0" borderId="12" xfId="0" applyFont="1" applyFill="1" applyBorder="1" applyAlignment="1">
      <alignment horizontal="left" vertical="center" shrinkToFit="1"/>
    </xf>
    <xf numFmtId="0" fontId="16" fillId="0" borderId="14" xfId="0" applyFont="1" applyFill="1" applyBorder="1" applyAlignment="1">
      <alignment horizontal="left" vertical="center" shrinkToFit="1"/>
    </xf>
    <xf numFmtId="0" fontId="16" fillId="0" borderId="15" xfId="0" applyFont="1" applyFill="1" applyBorder="1" applyAlignment="1">
      <alignment horizontal="left" vertical="center" shrinkToFit="1"/>
    </xf>
    <xf numFmtId="0" fontId="16" fillId="0" borderId="6" xfId="0" applyFont="1" applyFill="1" applyBorder="1" applyAlignment="1">
      <alignment horizontal="left" vertical="center" shrinkToFit="1"/>
    </xf>
    <xf numFmtId="0" fontId="16" fillId="0" borderId="7"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0" fillId="0" borderId="1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5" fillId="0" borderId="3" xfId="0" applyFont="1" applyFill="1" applyBorder="1" applyAlignment="1">
      <alignment horizontal="center" vertical="center" wrapText="1"/>
    </xf>
    <xf numFmtId="0" fontId="10" fillId="0" borderId="12" xfId="0" applyFont="1" applyFill="1" applyBorder="1" applyAlignment="1">
      <alignment horizontal="right" vertical="center"/>
    </xf>
    <xf numFmtId="0" fontId="10" fillId="0" borderId="14" xfId="0" applyFont="1" applyFill="1" applyBorder="1" applyAlignment="1">
      <alignment horizontal="right" vertical="center"/>
    </xf>
    <xf numFmtId="0" fontId="10" fillId="0" borderId="14" xfId="0" applyFont="1" applyFill="1" applyBorder="1" applyAlignment="1">
      <alignment horizontal="left" vertical="center"/>
    </xf>
    <xf numFmtId="0" fontId="10" fillId="0" borderId="15" xfId="0" applyFont="1" applyFill="1" applyBorder="1" applyAlignment="1">
      <alignment horizontal="left" vertical="center"/>
    </xf>
    <xf numFmtId="0" fontId="10" fillId="2" borderId="12" xfId="0" applyFont="1" applyFill="1" applyBorder="1" applyAlignment="1">
      <alignment horizontal="center" wrapText="1"/>
    </xf>
    <xf numFmtId="0" fontId="10" fillId="2" borderId="14" xfId="0" applyFont="1" applyFill="1" applyBorder="1" applyAlignment="1">
      <alignment horizontal="center" wrapText="1"/>
    </xf>
    <xf numFmtId="0" fontId="10" fillId="2" borderId="1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0" borderId="12"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6" fillId="0" borderId="15" xfId="0" applyFont="1" applyFill="1" applyBorder="1" applyAlignment="1">
      <alignment horizontal="center" vertical="center" textRotation="255" shrinkToFi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 xfId="0" applyFont="1" applyFill="1" applyBorder="1" applyAlignment="1">
      <alignment horizontal="center" vertical="center" textRotation="255" shrinkToFit="1"/>
    </xf>
    <xf numFmtId="0" fontId="13" fillId="0" borderId="2" xfId="0" applyFont="1" applyFill="1" applyBorder="1" applyAlignment="1">
      <alignment horizontal="center" vertical="center" textRotation="255" shrinkToFit="1"/>
    </xf>
    <xf numFmtId="0" fontId="13" fillId="0" borderId="3" xfId="0" applyFont="1" applyFill="1" applyBorder="1" applyAlignment="1">
      <alignment horizontal="center" vertical="center" textRotation="255" shrinkToFit="1"/>
    </xf>
    <xf numFmtId="0" fontId="15" fillId="0" borderId="2"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11" xfId="0"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13"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20" fillId="3" borderId="11" xfId="2" applyFont="1" applyFill="1" applyBorder="1" applyAlignment="1">
      <alignment horizontal="center" vertical="center" textRotation="255"/>
    </xf>
    <xf numFmtId="0" fontId="22" fillId="3" borderId="11" xfId="2" applyFont="1" applyFill="1" applyBorder="1" applyAlignment="1">
      <alignment horizontal="left" vertical="center" wrapText="1"/>
    </xf>
    <xf numFmtId="0" fontId="18" fillId="3" borderId="11" xfId="2" applyFont="1" applyFill="1" applyBorder="1" applyAlignment="1">
      <alignment horizontal="left" vertical="center" wrapText="1"/>
    </xf>
    <xf numFmtId="0" fontId="20" fillId="2" borderId="11" xfId="2" applyFont="1" applyFill="1" applyBorder="1" applyAlignment="1">
      <alignment horizontal="center" vertical="center" textRotation="255"/>
    </xf>
    <xf numFmtId="0" fontId="13" fillId="3" borderId="1" xfId="0" applyFont="1" applyFill="1" applyBorder="1" applyAlignment="1">
      <alignment horizontal="center" vertical="center" shrinkToFit="1"/>
    </xf>
    <xf numFmtId="0" fontId="13" fillId="3" borderId="2" xfId="0" applyFont="1" applyFill="1" applyBorder="1" applyAlignment="1">
      <alignment horizontal="center" vertical="center" shrinkToFit="1"/>
    </xf>
    <xf numFmtId="0" fontId="13" fillId="3" borderId="3" xfId="0" applyFont="1" applyFill="1" applyBorder="1" applyAlignment="1">
      <alignment horizontal="center" vertical="center" shrinkToFit="1"/>
    </xf>
    <xf numFmtId="0" fontId="20" fillId="3" borderId="11" xfId="2" applyFont="1" applyFill="1" applyBorder="1" applyAlignment="1">
      <alignment horizontal="center" vertical="center"/>
    </xf>
    <xf numFmtId="0" fontId="10" fillId="2" borderId="2" xfId="0" applyFont="1" applyFill="1" applyBorder="1" applyAlignment="1">
      <alignment horizontal="center" vertical="center" shrinkToFit="1"/>
    </xf>
    <xf numFmtId="0" fontId="16" fillId="3" borderId="5" xfId="0" applyFont="1" applyFill="1" applyBorder="1" applyAlignment="1">
      <alignment horizontal="left" vertical="center" wrapText="1"/>
    </xf>
    <xf numFmtId="0" fontId="16" fillId="3" borderId="0" xfId="0" applyFont="1" applyFill="1" applyBorder="1" applyAlignment="1">
      <alignment horizontal="left" vertical="center" wrapText="1"/>
    </xf>
    <xf numFmtId="0" fontId="16" fillId="3" borderId="9" xfId="0" applyFont="1" applyFill="1" applyBorder="1" applyAlignment="1">
      <alignment horizontal="left" vertical="center" wrapText="1"/>
    </xf>
    <xf numFmtId="0" fontId="19" fillId="3" borderId="4" xfId="2" applyFont="1" applyFill="1" applyBorder="1" applyAlignment="1">
      <alignment horizontal="center" vertical="center"/>
    </xf>
    <xf numFmtId="0" fontId="19" fillId="3" borderId="13" xfId="2" applyFont="1" applyFill="1" applyBorder="1" applyAlignment="1">
      <alignment horizontal="center" vertical="center"/>
    </xf>
    <xf numFmtId="0" fontId="19" fillId="3" borderId="8" xfId="2" applyFont="1" applyFill="1" applyBorder="1" applyAlignment="1">
      <alignment horizontal="center" vertical="center"/>
    </xf>
    <xf numFmtId="0" fontId="19" fillId="3" borderId="5" xfId="2" applyFont="1" applyFill="1" applyBorder="1" applyAlignment="1">
      <alignment horizontal="center" vertical="center"/>
    </xf>
    <xf numFmtId="0" fontId="19" fillId="3" borderId="0" xfId="2" applyFont="1" applyFill="1" applyBorder="1" applyAlignment="1">
      <alignment horizontal="center" vertical="center"/>
    </xf>
    <xf numFmtId="0" fontId="19" fillId="3" borderId="9" xfId="2" applyFont="1" applyFill="1" applyBorder="1" applyAlignment="1">
      <alignment horizontal="center" vertical="center"/>
    </xf>
    <xf numFmtId="0" fontId="19" fillId="3" borderId="6" xfId="2" applyFont="1" applyFill="1" applyBorder="1" applyAlignment="1">
      <alignment horizontal="center" vertical="center"/>
    </xf>
    <xf numFmtId="0" fontId="19" fillId="3" borderId="7" xfId="2" applyFont="1" applyFill="1" applyBorder="1" applyAlignment="1">
      <alignment horizontal="center" vertical="center"/>
    </xf>
    <xf numFmtId="0" fontId="19" fillId="3" borderId="10" xfId="2" applyFont="1" applyFill="1" applyBorder="1" applyAlignment="1">
      <alignment horizontal="center" vertical="center"/>
    </xf>
    <xf numFmtId="0" fontId="20" fillId="3" borderId="11" xfId="2" applyFont="1" applyFill="1" applyBorder="1" applyAlignment="1">
      <alignment horizontal="center" vertical="center" wrapText="1"/>
    </xf>
    <xf numFmtId="0" fontId="21" fillId="3" borderId="11" xfId="2" applyFont="1" applyFill="1" applyBorder="1" applyAlignment="1">
      <alignment horizontal="center" vertical="center" wrapText="1"/>
    </xf>
    <xf numFmtId="0" fontId="21" fillId="3" borderId="11" xfId="2" applyFont="1" applyFill="1" applyBorder="1" applyAlignment="1">
      <alignment horizontal="center" vertical="center"/>
    </xf>
    <xf numFmtId="0" fontId="16" fillId="3" borderId="6"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5" fillId="3" borderId="15" xfId="0" applyFont="1" applyFill="1" applyBorder="1" applyAlignment="1">
      <alignment horizontal="center" vertical="center" wrapText="1"/>
    </xf>
    <xf numFmtId="176" fontId="16" fillId="3" borderId="5" xfId="0" applyNumberFormat="1" applyFont="1" applyFill="1" applyBorder="1" applyAlignment="1">
      <alignment horizontal="left" vertical="center"/>
    </xf>
    <xf numFmtId="176" fontId="16" fillId="3" borderId="0" xfId="0" applyNumberFormat="1" applyFont="1" applyFill="1" applyBorder="1" applyAlignment="1">
      <alignment horizontal="left" vertical="center"/>
    </xf>
    <xf numFmtId="176" fontId="16" fillId="3" borderId="9" xfId="0" applyNumberFormat="1" applyFont="1" applyFill="1" applyBorder="1" applyAlignment="1">
      <alignment horizontal="left" vertical="center"/>
    </xf>
    <xf numFmtId="0" fontId="16" fillId="3" borderId="5"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20" fillId="3" borderId="11" xfId="2" applyFont="1" applyFill="1" applyBorder="1" applyAlignment="1">
      <alignment horizontal="center" textRotation="255" shrinkToFit="1"/>
    </xf>
    <xf numFmtId="0" fontId="20" fillId="2" borderId="11" xfId="2" applyFont="1" applyFill="1" applyBorder="1" applyAlignment="1">
      <alignment horizontal="center" textRotation="255" shrinkToFit="1"/>
    </xf>
    <xf numFmtId="0" fontId="20" fillId="3" borderId="11" xfId="2" applyFont="1" applyFill="1" applyBorder="1" applyAlignment="1">
      <alignment horizontal="center" vertical="center" shrinkToFit="1"/>
    </xf>
    <xf numFmtId="0" fontId="20" fillId="3" borderId="1" xfId="2" applyFont="1" applyFill="1" applyBorder="1" applyAlignment="1">
      <alignment horizontal="center" vertical="center"/>
    </xf>
    <xf numFmtId="0" fontId="20" fillId="3" borderId="2" xfId="2" applyFont="1" applyFill="1" applyBorder="1" applyAlignment="1">
      <alignment horizontal="center" vertical="center"/>
    </xf>
    <xf numFmtId="0" fontId="20" fillId="3" borderId="3" xfId="2" applyFont="1" applyFill="1" applyBorder="1" applyAlignment="1">
      <alignment horizontal="center" vertical="center"/>
    </xf>
    <xf numFmtId="0" fontId="20" fillId="3" borderId="1" xfId="2" applyFont="1" applyFill="1" applyBorder="1" applyAlignment="1">
      <alignment horizontal="center" vertical="center" textRotation="255" shrinkToFit="1"/>
    </xf>
    <xf numFmtId="0" fontId="20" fillId="3" borderId="2" xfId="2" applyFont="1" applyFill="1" applyBorder="1" applyAlignment="1">
      <alignment horizontal="center" vertical="center" textRotation="255" shrinkToFit="1"/>
    </xf>
    <xf numFmtId="0" fontId="20" fillId="3" borderId="3" xfId="2" applyFont="1" applyFill="1" applyBorder="1" applyAlignment="1">
      <alignment horizontal="center" vertical="center" textRotation="255" shrinkToFit="1"/>
    </xf>
    <xf numFmtId="0" fontId="16" fillId="3" borderId="12" xfId="0" applyFont="1" applyFill="1" applyBorder="1" applyAlignment="1">
      <alignment horizontal="center" vertical="center" wrapText="1"/>
    </xf>
    <xf numFmtId="0" fontId="16" fillId="3" borderId="14"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24" fillId="3" borderId="11" xfId="2" applyFont="1" applyFill="1" applyBorder="1" applyAlignment="1">
      <alignment horizontal="left" vertical="center" wrapText="1"/>
    </xf>
    <xf numFmtId="0" fontId="23" fillId="3" borderId="11" xfId="2" applyFont="1" applyFill="1" applyBorder="1" applyAlignment="1">
      <alignment horizontal="left" vertical="center" wrapText="1"/>
    </xf>
    <xf numFmtId="0" fontId="20" fillId="3" borderId="11" xfId="2" applyFont="1" applyFill="1" applyBorder="1" applyAlignment="1">
      <alignment horizontal="center" vertical="center" textRotation="255" shrinkToFit="1"/>
    </xf>
    <xf numFmtId="0" fontId="20" fillId="3" borderId="1" xfId="2" applyFont="1" applyFill="1" applyBorder="1" applyAlignment="1">
      <alignment horizontal="center" vertical="center" textRotation="255"/>
    </xf>
    <xf numFmtId="0" fontId="20" fillId="3" borderId="2" xfId="2" applyFont="1" applyFill="1" applyBorder="1" applyAlignment="1">
      <alignment horizontal="center" vertical="center" textRotation="255"/>
    </xf>
    <xf numFmtId="0" fontId="20" fillId="3" borderId="3" xfId="2" applyFont="1" applyFill="1" applyBorder="1" applyAlignment="1">
      <alignment horizontal="center" vertical="center" textRotation="255"/>
    </xf>
    <xf numFmtId="0" fontId="25" fillId="3" borderId="11" xfId="2" applyFont="1" applyFill="1" applyBorder="1" applyAlignment="1">
      <alignment horizontal="left" vertical="center" wrapText="1"/>
    </xf>
    <xf numFmtId="0" fontId="26" fillId="3" borderId="6"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9" fillId="2" borderId="11" xfId="2" applyFont="1" applyFill="1" applyBorder="1" applyAlignment="1">
      <alignment horizontal="center" vertical="center" textRotation="255"/>
    </xf>
    <xf numFmtId="0" fontId="29" fillId="3" borderId="11" xfId="2" applyFont="1" applyFill="1" applyBorder="1" applyAlignment="1">
      <alignment horizontal="center" vertical="center" textRotation="255"/>
    </xf>
    <xf numFmtId="0" fontId="31" fillId="3" borderId="11" xfId="2" applyFont="1" applyFill="1" applyBorder="1" applyAlignment="1">
      <alignment horizontal="left" vertical="center" wrapText="1"/>
    </xf>
    <xf numFmtId="0" fontId="27" fillId="3" borderId="11" xfId="2" applyFont="1" applyFill="1" applyBorder="1" applyAlignment="1">
      <alignment horizontal="left" vertical="center" wrapText="1"/>
    </xf>
    <xf numFmtId="0" fontId="4" fillId="3" borderId="1" xfId="0" applyFont="1" applyFill="1" applyBorder="1" applyAlignment="1">
      <alignment horizontal="center" vertical="center" shrinkToFit="1"/>
    </xf>
    <xf numFmtId="0" fontId="4" fillId="3" borderId="2"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29" fillId="3" borderId="11" xfId="2" applyFont="1" applyFill="1" applyBorder="1" applyAlignment="1">
      <alignment horizontal="center" vertical="center"/>
    </xf>
    <xf numFmtId="0" fontId="32" fillId="3" borderId="11" xfId="2" applyFont="1" applyFill="1" applyBorder="1" applyAlignment="1">
      <alignment horizontal="left" vertical="center" wrapText="1"/>
    </xf>
    <xf numFmtId="0" fontId="30" fillId="3" borderId="11" xfId="2" applyFont="1" applyFill="1" applyBorder="1" applyAlignment="1">
      <alignment horizontal="center" vertical="center" wrapText="1"/>
    </xf>
    <xf numFmtId="0" fontId="30" fillId="3" borderId="11" xfId="2" applyFont="1" applyFill="1" applyBorder="1" applyAlignment="1">
      <alignment horizontal="center" vertical="center"/>
    </xf>
    <xf numFmtId="0" fontId="11" fillId="3" borderId="12"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6" fillId="2" borderId="2" xfId="0" applyFont="1" applyFill="1" applyBorder="1" applyAlignment="1">
      <alignment horizontal="center" vertical="center" shrinkToFit="1"/>
    </xf>
    <xf numFmtId="0" fontId="12" fillId="3" borderId="5" xfId="0" applyFont="1" applyFill="1" applyBorder="1" applyAlignment="1">
      <alignment horizontal="left" vertical="center" wrapText="1"/>
    </xf>
    <xf numFmtId="0" fontId="12" fillId="3" borderId="0"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28" fillId="3" borderId="4" xfId="2" applyFont="1" applyFill="1" applyBorder="1" applyAlignment="1">
      <alignment horizontal="center" vertical="center"/>
    </xf>
    <xf numFmtId="0" fontId="28" fillId="3" borderId="13" xfId="2" applyFont="1" applyFill="1" applyBorder="1" applyAlignment="1">
      <alignment horizontal="center" vertical="center"/>
    </xf>
    <xf numFmtId="0" fontId="28" fillId="3" borderId="8" xfId="2" applyFont="1" applyFill="1" applyBorder="1" applyAlignment="1">
      <alignment horizontal="center" vertical="center"/>
    </xf>
    <xf numFmtId="0" fontId="28" fillId="3" borderId="5" xfId="2" applyFont="1" applyFill="1" applyBorder="1" applyAlignment="1">
      <alignment horizontal="center" vertical="center"/>
    </xf>
    <xf numFmtId="0" fontId="28" fillId="3" borderId="0" xfId="2" applyFont="1" applyFill="1" applyBorder="1" applyAlignment="1">
      <alignment horizontal="center" vertical="center"/>
    </xf>
    <xf numFmtId="0" fontId="28" fillId="3" borderId="9" xfId="2" applyFont="1" applyFill="1" applyBorder="1" applyAlignment="1">
      <alignment horizontal="center" vertical="center"/>
    </xf>
    <xf numFmtId="0" fontId="28" fillId="3" borderId="6" xfId="2" applyFont="1" applyFill="1" applyBorder="1" applyAlignment="1">
      <alignment horizontal="center" vertical="center"/>
    </xf>
    <xf numFmtId="0" fontId="28" fillId="3" borderId="7" xfId="2" applyFont="1" applyFill="1" applyBorder="1" applyAlignment="1">
      <alignment horizontal="center" vertical="center"/>
    </xf>
    <xf numFmtId="0" fontId="28" fillId="3" borderId="10" xfId="2" applyFont="1" applyFill="1" applyBorder="1" applyAlignment="1">
      <alignment horizontal="center" vertical="center"/>
    </xf>
    <xf numFmtId="176" fontId="12" fillId="3" borderId="5" xfId="0" applyNumberFormat="1" applyFont="1" applyFill="1" applyBorder="1" applyAlignment="1">
      <alignment horizontal="left" vertical="center"/>
    </xf>
    <xf numFmtId="176" fontId="12" fillId="3" borderId="0" xfId="0" applyNumberFormat="1" applyFont="1" applyFill="1" applyBorder="1" applyAlignment="1">
      <alignment horizontal="left" vertical="center"/>
    </xf>
    <xf numFmtId="176" fontId="12" fillId="3" borderId="9" xfId="0" applyNumberFormat="1" applyFont="1" applyFill="1" applyBorder="1" applyAlignment="1">
      <alignment horizontal="left" vertical="center"/>
    </xf>
    <xf numFmtId="0" fontId="12" fillId="3" borderId="5"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29" fillId="2" borderId="11" xfId="2" applyFont="1" applyFill="1" applyBorder="1" applyAlignment="1">
      <alignment horizontal="center" textRotation="255" shrinkToFit="1"/>
    </xf>
    <xf numFmtId="0" fontId="29" fillId="3" borderId="11" xfId="2" applyFont="1" applyFill="1" applyBorder="1" applyAlignment="1">
      <alignment horizontal="center" vertical="center" textRotation="255" shrinkToFit="1"/>
    </xf>
    <xf numFmtId="0" fontId="12" fillId="3" borderId="12"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29" fillId="3" borderId="11" xfId="2" applyFont="1" applyFill="1" applyBorder="1" applyAlignment="1">
      <alignment horizontal="center" textRotation="255" shrinkToFit="1"/>
    </xf>
    <xf numFmtId="0" fontId="22" fillId="3" borderId="1" xfId="2" applyFont="1" applyFill="1" applyBorder="1" applyAlignment="1">
      <alignment horizontal="center" vertical="center" wrapText="1"/>
    </xf>
    <xf numFmtId="0" fontId="22" fillId="3" borderId="2" xfId="2" applyFont="1" applyFill="1" applyBorder="1" applyAlignment="1">
      <alignment horizontal="center" vertical="center" wrapText="1"/>
    </xf>
    <xf numFmtId="0" fontId="22" fillId="3" borderId="3"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9"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10" xfId="2" applyFont="1" applyFill="1" applyBorder="1" applyAlignment="1">
      <alignment horizontal="center" vertical="center" wrapText="1"/>
    </xf>
    <xf numFmtId="0" fontId="20" fillId="3" borderId="4" xfId="2" applyFont="1" applyFill="1" applyBorder="1" applyAlignment="1">
      <alignment horizontal="right" vertical="top" textRotation="255" shrinkToFit="1"/>
    </xf>
    <xf numFmtId="0" fontId="20" fillId="3" borderId="5" xfId="2" applyFont="1" applyFill="1" applyBorder="1" applyAlignment="1">
      <alignment horizontal="right" vertical="top" textRotation="255" shrinkToFit="1"/>
    </xf>
    <xf numFmtId="0" fontId="20" fillId="3" borderId="6" xfId="2" applyFont="1" applyFill="1" applyBorder="1" applyAlignment="1">
      <alignment horizontal="right" vertical="top" textRotation="255" shrinkToFit="1"/>
    </xf>
    <xf numFmtId="0" fontId="20" fillId="3" borderId="8" xfId="2" applyFont="1" applyFill="1" applyBorder="1" applyAlignment="1">
      <alignment horizontal="left" vertical="center" wrapText="1"/>
    </xf>
    <xf numFmtId="0" fontId="20" fillId="3" borderId="9" xfId="2" applyFont="1" applyFill="1" applyBorder="1" applyAlignment="1">
      <alignment horizontal="left" vertical="center" wrapText="1"/>
    </xf>
    <xf numFmtId="0" fontId="20" fillId="3" borderId="10" xfId="2" applyFont="1" applyFill="1" applyBorder="1" applyAlignment="1">
      <alignment horizontal="left" vertical="center" wrapText="1"/>
    </xf>
    <xf numFmtId="0" fontId="18" fillId="3" borderId="1" xfId="2" applyFont="1" applyFill="1" applyBorder="1" applyAlignment="1">
      <alignment horizontal="center" vertical="center" textRotation="255" wrapText="1" shrinkToFit="1"/>
    </xf>
    <xf numFmtId="0" fontId="18" fillId="3" borderId="2" xfId="2" applyFont="1" applyFill="1" applyBorder="1" applyAlignment="1">
      <alignment horizontal="center" vertical="center" textRotation="255" shrinkToFit="1"/>
    </xf>
    <xf numFmtId="0" fontId="18" fillId="3" borderId="3" xfId="2" applyFont="1" applyFill="1" applyBorder="1" applyAlignment="1">
      <alignment horizontal="center" vertical="center" textRotation="255" shrinkToFit="1"/>
    </xf>
    <xf numFmtId="0" fontId="22" fillId="0" borderId="11" xfId="2" applyFont="1" applyFill="1" applyBorder="1" applyAlignment="1">
      <alignment horizontal="left" vertical="center" wrapText="1"/>
    </xf>
    <xf numFmtId="0" fontId="22" fillId="2" borderId="11" xfId="2" applyFont="1" applyFill="1" applyBorder="1" applyAlignment="1">
      <alignment horizontal="center" vertical="center" textRotation="255"/>
    </xf>
    <xf numFmtId="0" fontId="22" fillId="0" borderId="11" xfId="2" applyFont="1" applyFill="1" applyBorder="1" applyAlignment="1">
      <alignment horizontal="center" vertical="center" textRotation="255"/>
    </xf>
    <xf numFmtId="0" fontId="16" fillId="0" borderId="5"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0" fillId="2" borderId="11" xfId="2" applyFont="1" applyFill="1" applyBorder="1" applyAlignment="1">
      <alignment horizontal="center" textRotation="255" shrinkToFit="1"/>
    </xf>
    <xf numFmtId="0" fontId="10" fillId="0" borderId="11" xfId="2" applyFont="1" applyBorder="1" applyAlignment="1">
      <alignment horizontal="center" textRotation="255" shrinkToFit="1"/>
    </xf>
    <xf numFmtId="0" fontId="16" fillId="0" borderId="5"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15" fillId="0" borderId="12"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15" xfId="0" applyFont="1" applyFill="1" applyBorder="1" applyAlignment="1">
      <alignment horizontal="center" vertical="center" wrapText="1"/>
    </xf>
    <xf numFmtId="176" fontId="16" fillId="0" borderId="5" xfId="0" applyNumberFormat="1" applyFont="1" applyFill="1" applyBorder="1" applyAlignment="1">
      <alignment horizontal="left" vertical="center"/>
    </xf>
    <xf numFmtId="176" fontId="16" fillId="0" borderId="0" xfId="0" applyNumberFormat="1" applyFont="1" applyFill="1" applyBorder="1" applyAlignment="1">
      <alignment horizontal="left" vertical="center"/>
    </xf>
    <xf numFmtId="176" fontId="16" fillId="0" borderId="9" xfId="0" applyNumberFormat="1" applyFont="1" applyFill="1" applyBorder="1" applyAlignment="1">
      <alignment horizontal="left" vertical="center"/>
    </xf>
    <xf numFmtId="0" fontId="10" fillId="0" borderId="12"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6" fillId="0" borderId="11" xfId="0"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5" fillId="0" borderId="1" xfId="0" applyFont="1" applyFill="1" applyBorder="1" applyAlignment="1">
      <alignment horizontal="center" vertical="center" wrapText="1" shrinkToFit="1"/>
    </xf>
    <xf numFmtId="0" fontId="15" fillId="0" borderId="3" xfId="0" applyFont="1" applyFill="1" applyBorder="1" applyAlignment="1">
      <alignment horizontal="center" vertical="center" shrinkToFit="1"/>
    </xf>
    <xf numFmtId="0" fontId="16" fillId="0" borderId="3" xfId="0" applyFont="1" applyFill="1" applyBorder="1" applyAlignment="1">
      <alignment horizontal="left" vertical="center" wrapText="1"/>
    </xf>
    <xf numFmtId="0" fontId="14" fillId="0" borderId="4"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0" xfId="0"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6" fillId="0" borderId="1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4" fillId="0" borderId="11" xfId="0" applyFont="1" applyFill="1" applyBorder="1" applyAlignment="1">
      <alignment horizontal="left" vertical="center" wrapText="1"/>
    </xf>
    <xf numFmtId="0" fontId="33" fillId="0" borderId="3" xfId="0" applyFont="1" applyFill="1" applyBorder="1" applyAlignment="1">
      <alignment horizontal="left" vertical="center" wrapText="1"/>
    </xf>
    <xf numFmtId="0" fontId="33" fillId="0" borderId="11" xfId="0" applyFont="1" applyFill="1" applyBorder="1" applyAlignment="1">
      <alignment horizontal="left" vertical="center" wrapText="1"/>
    </xf>
    <xf numFmtId="0" fontId="6" fillId="2" borderId="12" xfId="0" applyFont="1" applyFill="1" applyBorder="1" applyAlignment="1">
      <alignment horizontal="center" wrapText="1"/>
    </xf>
    <xf numFmtId="0" fontId="6" fillId="2" borderId="14" xfId="0" applyFont="1" applyFill="1" applyBorder="1" applyAlignment="1">
      <alignment horizontal="center" wrapText="1"/>
    </xf>
    <xf numFmtId="0" fontId="6" fillId="2" borderId="12"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43" fillId="0" borderId="6" xfId="3" applyFont="1" applyFill="1" applyBorder="1" applyAlignment="1">
      <alignment horizontal="left" vertical="center" wrapText="1"/>
    </xf>
    <xf numFmtId="0" fontId="43" fillId="0" borderId="7" xfId="0" applyFont="1" applyFill="1" applyBorder="1" applyAlignment="1">
      <alignment horizontal="left" vertical="center" wrapText="1"/>
    </xf>
    <xf numFmtId="0" fontId="43" fillId="0" borderId="10" xfId="0" applyFont="1" applyFill="1" applyBorder="1" applyAlignment="1">
      <alignment horizontal="left"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0" borderId="12" xfId="0" applyFont="1" applyFill="1" applyBorder="1" applyAlignment="1">
      <alignment horizontal="right" vertical="center"/>
    </xf>
    <xf numFmtId="0" fontId="6" fillId="0" borderId="14" xfId="0" applyFont="1" applyFill="1" applyBorder="1" applyAlignment="1">
      <alignment horizontal="right" vertical="center"/>
    </xf>
    <xf numFmtId="0" fontId="6" fillId="0" borderId="14" xfId="0" applyFont="1" applyFill="1" applyBorder="1" applyAlignment="1">
      <alignment horizontal="left" vertical="center"/>
    </xf>
    <xf numFmtId="0" fontId="6" fillId="0" borderId="15" xfId="0" applyFont="1" applyFill="1" applyBorder="1" applyAlignment="1">
      <alignment horizontal="left" vertical="center"/>
    </xf>
    <xf numFmtId="0" fontId="47" fillId="0" borderId="6" xfId="3" applyFont="1" applyFill="1" applyBorder="1" applyAlignment="1">
      <alignment horizontal="left" vertical="center" shrinkToFit="1"/>
    </xf>
    <xf numFmtId="0" fontId="47" fillId="0" borderId="7" xfId="0" applyFont="1" applyFill="1" applyBorder="1" applyAlignment="1">
      <alignment horizontal="left" vertical="center" shrinkToFit="1"/>
    </xf>
    <xf numFmtId="0" fontId="47" fillId="0" borderId="10" xfId="0" applyFont="1" applyFill="1" applyBorder="1" applyAlignment="1">
      <alignment horizontal="left" vertical="center" shrinkToFit="1"/>
    </xf>
    <xf numFmtId="0" fontId="6" fillId="0" borderId="12"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43" fillId="0" borderId="12" xfId="3" applyFont="1" applyFill="1" applyBorder="1" applyAlignment="1">
      <alignment horizontal="left" vertical="center" wrapText="1"/>
    </xf>
    <xf numFmtId="0" fontId="43" fillId="0" borderId="14" xfId="0" applyFont="1" applyFill="1" applyBorder="1" applyAlignment="1">
      <alignment horizontal="left" vertical="center" wrapText="1"/>
    </xf>
    <xf numFmtId="0" fontId="43" fillId="0" borderId="15" xfId="0" applyFont="1" applyFill="1" applyBorder="1" applyAlignment="1">
      <alignment horizontal="left" vertical="center" wrapText="1"/>
    </xf>
    <xf numFmtId="0" fontId="4" fillId="0" borderId="16"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19" xfId="0" applyFont="1" applyFill="1" applyBorder="1" applyAlignment="1">
      <alignment horizontal="center" vertical="center"/>
    </xf>
    <xf numFmtId="0" fontId="11" fillId="0" borderId="1" xfId="0" applyFont="1" applyFill="1" applyBorder="1" applyAlignment="1">
      <alignment horizontal="center" vertical="center" wrapText="1" shrinkToFit="1"/>
    </xf>
    <xf numFmtId="0" fontId="11" fillId="0" borderId="16" xfId="0" applyFont="1" applyFill="1" applyBorder="1" applyAlignment="1">
      <alignment horizontal="center" vertical="center" shrinkToFit="1"/>
    </xf>
    <xf numFmtId="0" fontId="11" fillId="0" borderId="11" xfId="0" applyFont="1" applyFill="1" applyBorder="1" applyAlignment="1">
      <alignment horizontal="center" vertical="center" wrapText="1"/>
    </xf>
    <xf numFmtId="0" fontId="11" fillId="0" borderId="11" xfId="0" applyFont="1" applyFill="1" applyBorder="1" applyAlignment="1">
      <alignment horizontal="center" vertical="center"/>
    </xf>
    <xf numFmtId="0" fontId="11" fillId="0" borderId="2" xfId="0" applyFont="1" applyFill="1" applyBorder="1" applyAlignment="1">
      <alignment horizontal="center" vertical="center" wrapText="1"/>
    </xf>
    <xf numFmtId="0" fontId="51" fillId="0" borderId="6" xfId="3" applyFont="1" applyFill="1" applyBorder="1" applyAlignment="1">
      <alignment horizontal="left" vertical="center"/>
    </xf>
    <xf numFmtId="0" fontId="51" fillId="0" borderId="7" xfId="0" applyFont="1" applyFill="1" applyBorder="1" applyAlignment="1">
      <alignment horizontal="left" vertical="center"/>
    </xf>
    <xf numFmtId="0" fontId="51" fillId="0" borderId="10" xfId="0" applyFont="1" applyFill="1" applyBorder="1" applyAlignment="1">
      <alignment horizontal="left" vertical="center"/>
    </xf>
    <xf numFmtId="0" fontId="6" fillId="0" borderId="6"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50" fillId="0" borderId="6" xfId="3" applyFont="1" applyFill="1" applyBorder="1" applyAlignment="1">
      <alignment horizontal="left" vertical="center" wrapText="1"/>
    </xf>
    <xf numFmtId="0" fontId="49" fillId="0" borderId="7" xfId="0" applyFont="1" applyFill="1" applyBorder="1" applyAlignment="1">
      <alignment horizontal="left" vertical="center" wrapText="1"/>
    </xf>
    <xf numFmtId="0" fontId="49" fillId="0" borderId="10" xfId="0" applyFont="1" applyFill="1" applyBorder="1" applyAlignment="1">
      <alignment horizontal="left" vertical="center" wrapText="1"/>
    </xf>
    <xf numFmtId="0" fontId="49" fillId="2" borderId="6" xfId="0" applyFont="1" applyFill="1" applyBorder="1" applyAlignment="1">
      <alignment horizontal="center" vertical="center"/>
    </xf>
    <xf numFmtId="0" fontId="43" fillId="2" borderId="7" xfId="0" applyFont="1" applyFill="1" applyBorder="1" applyAlignment="1">
      <alignment horizontal="center" vertical="center"/>
    </xf>
    <xf numFmtId="0" fontId="45" fillId="0" borderId="6" xfId="3" applyFont="1" applyFill="1" applyBorder="1" applyAlignment="1">
      <alignment horizontal="left" vertical="center"/>
    </xf>
    <xf numFmtId="0" fontId="45" fillId="0" borderId="7" xfId="0" applyFont="1" applyFill="1" applyBorder="1" applyAlignment="1">
      <alignment horizontal="left" vertical="center"/>
    </xf>
    <xf numFmtId="0" fontId="45" fillId="0" borderId="10" xfId="0" applyFont="1" applyFill="1" applyBorder="1" applyAlignment="1">
      <alignment horizontal="left" vertical="center"/>
    </xf>
    <xf numFmtId="0" fontId="4" fillId="0" borderId="1" xfId="0" applyFont="1" applyFill="1" applyBorder="1" applyAlignment="1">
      <alignment horizontal="center" vertical="center" shrinkToFit="1"/>
    </xf>
    <xf numFmtId="0" fontId="43" fillId="0" borderId="4" xfId="3" applyFont="1" applyFill="1" applyBorder="1" applyAlignment="1">
      <alignment horizontal="left" vertical="center" wrapText="1"/>
    </xf>
    <xf numFmtId="0" fontId="43" fillId="0" borderId="13" xfId="0" applyFont="1" applyFill="1" applyBorder="1" applyAlignment="1">
      <alignment horizontal="left" vertical="center" wrapText="1"/>
    </xf>
    <xf numFmtId="0" fontId="43" fillId="0" borderId="8"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6" fillId="0" borderId="13" xfId="0" applyFont="1" applyFill="1" applyBorder="1" applyAlignment="1">
      <alignment horizontal="center" vertical="center" wrapText="1"/>
    </xf>
    <xf numFmtId="0" fontId="6" fillId="0" borderId="8" xfId="0" applyFont="1" applyFill="1" applyBorder="1" applyAlignment="1">
      <alignment horizontal="center" vertical="center" wrapText="1"/>
    </xf>
  </cellXfs>
  <cellStyles count="4">
    <cellStyle name="ハイパーリンク" xfId="3" builtinId="8"/>
    <cellStyle name="標準" xfId="0" builtinId="0"/>
    <cellStyle name="標準_【20250106付189件】「医療・介護資源マップ」作成のための 事業所情報について（情報提供の依頼）" xfId="1" xr:uid="{00000000-0005-0000-0000-000002000000}"/>
    <cellStyle name="標準_資源マップレイアウト"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6" Type="http://schemas.openxmlformats.org/officeDocument/2006/relationships/hyperlink" Target="http://syoujuen.jp/" TargetMode="External"/><Relationship Id="rId21" Type="http://schemas.openxmlformats.org/officeDocument/2006/relationships/hyperlink" Target="https://med.akita-seiwakai.jp/oogata-cl/" TargetMode="External"/><Relationship Id="rId42" Type="http://schemas.openxmlformats.org/officeDocument/2006/relationships/hyperlink" Target="http://www.yukarino-mori.jp/" TargetMode="External"/><Relationship Id="rId47" Type="http://schemas.openxmlformats.org/officeDocument/2006/relationships/hyperlink" Target="https://www.nicho.co.jp/" TargetMode="External"/><Relationship Id="rId63" Type="http://schemas.openxmlformats.org/officeDocument/2006/relationships/hyperlink" Target="https://www.seiwakai-net.com/swc/ogata/shidamari.html" TargetMode="External"/><Relationship Id="rId68" Type="http://schemas.openxmlformats.org/officeDocument/2006/relationships/hyperlink" Target="https://www.vill.ogata.akita.jp/archive/contents-21" TargetMode="External"/><Relationship Id="rId84" Type="http://schemas.openxmlformats.org/officeDocument/2006/relationships/hyperlink" Target="https://wel.akita-seiwakai.jp/cc-ktgm/facility_introduction/ktgm_hc/" TargetMode="External"/><Relationship Id="rId89" Type="http://schemas.openxmlformats.org/officeDocument/2006/relationships/hyperlink" Target="https://www.seiwakai-net.com/" TargetMode="External"/><Relationship Id="rId112" Type="http://schemas.openxmlformats.org/officeDocument/2006/relationships/printerSettings" Target="../printerSettings/printerSettings23.bin"/><Relationship Id="rId2" Type="http://schemas.openxmlformats.org/officeDocument/2006/relationships/hyperlink" Target="https://yamayurikai-akita.jp/" TargetMode="External"/><Relationship Id="rId16" Type="http://schemas.openxmlformats.org/officeDocument/2006/relationships/hyperlink" Target="https://med.akita-seiwakai.jp/kodama/" TargetMode="External"/><Relationship Id="rId29" Type="http://schemas.openxmlformats.org/officeDocument/2006/relationships/hyperlink" Target="https://shortstay-katagami.com/" TargetMode="External"/><Relationship Id="rId107" Type="http://schemas.openxmlformats.org/officeDocument/2006/relationships/hyperlink" Target="http://care-first.co.jp/" TargetMode="External"/><Relationship Id="rId11" Type="http://schemas.openxmlformats.org/officeDocument/2006/relationships/hyperlink" Target="https://seki-clinic.net/" TargetMode="External"/><Relationship Id="rId24" Type="http://schemas.openxmlformats.org/officeDocument/2006/relationships/hyperlink" Target="http://denal-sakura.net/" TargetMode="External"/><Relationship Id="rId32" Type="http://schemas.openxmlformats.org/officeDocument/2006/relationships/hyperlink" Target="https://yamayurikai-akita.jp/" TargetMode="External"/><Relationship Id="rId37" Type="http://schemas.openxmlformats.org/officeDocument/2006/relationships/hyperlink" Target="mailto:kotoroken@seiwakai-net.com" TargetMode="External"/><Relationship Id="rId40" Type="http://schemas.openxmlformats.org/officeDocument/2006/relationships/hyperlink" Target="https://keijinkai.akita.jp/" TargetMode="External"/><Relationship Id="rId45" Type="http://schemas.openxmlformats.org/officeDocument/2006/relationships/hyperlink" Target="https://www.wakabaen.or.jp/" TargetMode="External"/><Relationship Id="rId53" Type="http://schemas.openxmlformats.org/officeDocument/2006/relationships/hyperlink" Target="https://keijinkai.akita.jp/" TargetMode="External"/><Relationship Id="rId58" Type="http://schemas.openxmlformats.org/officeDocument/2006/relationships/hyperlink" Target="http://www13.plala.or.jp/eijyuen/" TargetMode="External"/><Relationship Id="rId66" Type="http://schemas.openxmlformats.org/officeDocument/2006/relationships/hyperlink" Target="https://www.seiwakai-net.com/swc/ogata/lhidamari.html" TargetMode="External"/><Relationship Id="rId74" Type="http://schemas.openxmlformats.org/officeDocument/2006/relationships/hyperlink" Target="http://www13.plala.or.jp/eijyuen/" TargetMode="External"/><Relationship Id="rId79" Type="http://schemas.openxmlformats.org/officeDocument/2006/relationships/hyperlink" Target="http://www.sugiyama-hp.com/" TargetMode="External"/><Relationship Id="rId87" Type="http://schemas.openxmlformats.org/officeDocument/2006/relationships/hyperlink" Target="https://www.seiwakai-net.com/kotourouken/" TargetMode="External"/><Relationship Id="rId102" Type="http://schemas.openxmlformats.org/officeDocument/2006/relationships/hyperlink" Target="https://www.hachi-shakyo.jp/" TargetMode="External"/><Relationship Id="rId110" Type="http://schemas.openxmlformats.org/officeDocument/2006/relationships/hyperlink" Target="mailto:Omotenasi@snow.plala.or.jp" TargetMode="External"/><Relationship Id="rId5" Type="http://schemas.openxmlformats.org/officeDocument/2006/relationships/hyperlink" Target="http://syoujuen.jp/" TargetMode="External"/><Relationship Id="rId61" Type="http://schemas.openxmlformats.org/officeDocument/2006/relationships/hyperlink" Target="https://www.facebook.com/ghkeyaki/" TargetMode="External"/><Relationship Id="rId82" Type="http://schemas.openxmlformats.org/officeDocument/2006/relationships/hyperlink" Target="https://www.sompocare.com/" TargetMode="External"/><Relationship Id="rId90" Type="http://schemas.openxmlformats.org/officeDocument/2006/relationships/hyperlink" Target="https://med.akita-seiwakai.jp/kodama/" TargetMode="External"/><Relationship Id="rId95" Type="http://schemas.openxmlformats.org/officeDocument/2006/relationships/hyperlink" Target="https://www.seiwakai-net.com/kotourouken/" TargetMode="External"/><Relationship Id="rId19" Type="http://schemas.openxmlformats.org/officeDocument/2006/relationships/hyperlink" Target="https://www.seiwakai-net.com/kotourouken/" TargetMode="External"/><Relationship Id="rId14" Type="http://schemas.openxmlformats.org/officeDocument/2006/relationships/hyperlink" Target="https://med.akita-seiwakai.jp/saophthal" TargetMode="External"/><Relationship Id="rId22" Type="http://schemas.openxmlformats.org/officeDocument/2006/relationships/hyperlink" Target="https://ishii-shika.net/" TargetMode="External"/><Relationship Id="rId27" Type="http://schemas.openxmlformats.org/officeDocument/2006/relationships/hyperlink" Target="https://wel.akita-seiwakai.jp/honobono/" TargetMode="External"/><Relationship Id="rId30" Type="http://schemas.openxmlformats.org/officeDocument/2006/relationships/hyperlink" Target="https://wel.akita-seiwakai.jp/oogata/facility_introduction/yuyu/" TargetMode="External"/><Relationship Id="rId35" Type="http://schemas.openxmlformats.org/officeDocument/2006/relationships/hyperlink" Target="https://keijinkai.akita.jp/" TargetMode="External"/><Relationship Id="rId43" Type="http://schemas.openxmlformats.org/officeDocument/2006/relationships/hyperlink" Target="https://lilac-welfare.co.jp/" TargetMode="External"/><Relationship Id="rId48" Type="http://schemas.openxmlformats.org/officeDocument/2006/relationships/hyperlink" Target="https://www.sano-ph.co.jp/" TargetMode="External"/><Relationship Id="rId56" Type="http://schemas.openxmlformats.org/officeDocument/2006/relationships/hyperlink" Target="https://yamayurikai-akita.jp/" TargetMode="External"/><Relationship Id="rId64" Type="http://schemas.openxmlformats.org/officeDocument/2006/relationships/hyperlink" Target="http://www13.plala.or.jp/eijyuen/" TargetMode="External"/><Relationship Id="rId69" Type="http://schemas.openxmlformats.org/officeDocument/2006/relationships/hyperlink" Target="https://www.town.gojome.akita.jp/kenkouiryoufukusi/hokatu/117" TargetMode="External"/><Relationship Id="rId77" Type="http://schemas.openxmlformats.org/officeDocument/2006/relationships/hyperlink" Target="https://yamayurikai-akita.jp/" TargetMode="External"/><Relationship Id="rId100" Type="http://schemas.openxmlformats.org/officeDocument/2006/relationships/hyperlink" Target="https://keijinkai.akita.jp/" TargetMode="External"/><Relationship Id="rId105" Type="http://schemas.openxmlformats.org/officeDocument/2006/relationships/hyperlink" Target="http://care-first.co.jp/" TargetMode="External"/><Relationship Id="rId113" Type="http://schemas.openxmlformats.org/officeDocument/2006/relationships/vmlDrawing" Target="../drawings/vmlDrawing1.vml"/><Relationship Id="rId8" Type="http://schemas.openxmlformats.org/officeDocument/2006/relationships/hyperlink" Target="http://www.a-salus.co.jp/" TargetMode="External"/><Relationship Id="rId51" Type="http://schemas.openxmlformats.org/officeDocument/2006/relationships/hyperlink" Target="https://pands.jp/" TargetMode="External"/><Relationship Id="rId72" Type="http://schemas.openxmlformats.org/officeDocument/2006/relationships/hyperlink" Target="https://wel.akita-seiwakai.jp/oogata/facility_introduction/hc/" TargetMode="External"/><Relationship Id="rId80" Type="http://schemas.openxmlformats.org/officeDocument/2006/relationships/hyperlink" Target="http://www.katagami-shakyo.or.jp/" TargetMode="External"/><Relationship Id="rId85" Type="http://schemas.openxmlformats.org/officeDocument/2006/relationships/hyperlink" Target="http://www.yukarino-mori.jp/" TargetMode="External"/><Relationship Id="rId93" Type="http://schemas.openxmlformats.org/officeDocument/2006/relationships/hyperlink" Target="https://koto-ghp.jp/" TargetMode="External"/><Relationship Id="rId98" Type="http://schemas.openxmlformats.org/officeDocument/2006/relationships/hyperlink" Target="https://smc-jinseikai.com/suikouen/" TargetMode="External"/><Relationship Id="rId3" Type="http://schemas.openxmlformats.org/officeDocument/2006/relationships/hyperlink" Target="https://keijinkai.akita.jp/" TargetMode="External"/><Relationship Id="rId12" Type="http://schemas.openxmlformats.org/officeDocument/2006/relationships/hyperlink" Target="https://www.fujiwarahsp.or.jp/" TargetMode="External"/><Relationship Id="rId17" Type="http://schemas.openxmlformats.org/officeDocument/2006/relationships/hyperlink" Target="https://med.akita-seiwakai.jp/saorthopedic/" TargetMode="External"/><Relationship Id="rId25" Type="http://schemas.openxmlformats.org/officeDocument/2006/relationships/hyperlink" Target="https://www.wakabaen.or.jp/" TargetMode="External"/><Relationship Id="rId33" Type="http://schemas.openxmlformats.org/officeDocument/2006/relationships/hyperlink" Target="https://www.seiwakai-net.com/shirasagien" TargetMode="External"/><Relationship Id="rId38" Type="http://schemas.openxmlformats.org/officeDocument/2006/relationships/hyperlink" Target="https://smc-jinseikai.com/suikouen/" TargetMode="External"/><Relationship Id="rId46" Type="http://schemas.openxmlformats.org/officeDocument/2006/relationships/hyperlink" Target="https://shop.tsuruha-g.com/1633" TargetMode="External"/><Relationship Id="rId59" Type="http://schemas.openxmlformats.org/officeDocument/2006/relationships/hyperlink" Target="http://keijinkai.akita.jp/hamanasu/" TargetMode="External"/><Relationship Id="rId67" Type="http://schemas.openxmlformats.org/officeDocument/2006/relationships/hyperlink" Target="https://www.town.hachirogata.akita.jp/kenko/1003955/index.html" TargetMode="External"/><Relationship Id="rId103" Type="http://schemas.openxmlformats.org/officeDocument/2006/relationships/hyperlink" Target="https://www.and-akita.com/" TargetMode="External"/><Relationship Id="rId108" Type="http://schemas.openxmlformats.org/officeDocument/2006/relationships/hyperlink" Target="http://www13.plala.or.jp/eijyuen/" TargetMode="External"/><Relationship Id="rId20" Type="http://schemas.openxmlformats.org/officeDocument/2006/relationships/hyperlink" Target="https://koto-ghp.jp/" TargetMode="External"/><Relationship Id="rId41" Type="http://schemas.openxmlformats.org/officeDocument/2006/relationships/hyperlink" Target="https://keijinkai.akita.jp/index.html" TargetMode="External"/><Relationship Id="rId54" Type="http://schemas.openxmlformats.org/officeDocument/2006/relationships/hyperlink" Target="https://smc-jinseikai.com/suikouen/" TargetMode="External"/><Relationship Id="rId62" Type="http://schemas.openxmlformats.org/officeDocument/2006/relationships/hyperlink" Target="http://www.komorebi-kaigo.com/" TargetMode="External"/><Relationship Id="rId70" Type="http://schemas.openxmlformats.org/officeDocument/2006/relationships/hyperlink" Target="http://www.town.ikawa.akita.jp/docs/2012112000029/" TargetMode="External"/><Relationship Id="rId75" Type="http://schemas.openxmlformats.org/officeDocument/2006/relationships/hyperlink" Target="https://www.seiwakai-net.com/kotouroken/" TargetMode="External"/><Relationship Id="rId83" Type="http://schemas.openxmlformats.org/officeDocument/2006/relationships/hyperlink" Target="http://www.komorebi-kaigo.com/" TargetMode="External"/><Relationship Id="rId88" Type="http://schemas.openxmlformats.org/officeDocument/2006/relationships/hyperlink" Target="https://smc-jinseikai.com/suikouen/" TargetMode="External"/><Relationship Id="rId91" Type="http://schemas.openxmlformats.org/officeDocument/2006/relationships/hyperlink" Target="https://www.hachi-shakyo.jp/" TargetMode="External"/><Relationship Id="rId96" Type="http://schemas.openxmlformats.org/officeDocument/2006/relationships/hyperlink" Target="https://r.goope.jp/eijyuen/" TargetMode="External"/><Relationship Id="rId111" Type="http://schemas.openxmlformats.org/officeDocument/2006/relationships/hyperlink" Target="https://fu-gojome-sha.jp/" TargetMode="External"/><Relationship Id="rId1" Type="http://schemas.openxmlformats.org/officeDocument/2006/relationships/hyperlink" Target="https://www.musashi-dent.jp/chidu.html" TargetMode="External"/><Relationship Id="rId6" Type="http://schemas.openxmlformats.org/officeDocument/2006/relationships/hyperlink" Target="https://www.akita-seiwakai.jp/" TargetMode="External"/><Relationship Id="rId15" Type="http://schemas.openxmlformats.org/officeDocument/2006/relationships/hyperlink" Target="https://keijinkai.akita.jp/index.html" TargetMode="External"/><Relationship Id="rId23" Type="http://schemas.openxmlformats.org/officeDocument/2006/relationships/hyperlink" Target="https://wakaba.nanshu.jp/" TargetMode="External"/><Relationship Id="rId28" Type="http://schemas.openxmlformats.org/officeDocument/2006/relationships/hyperlink" Target="http://www.komorebi-kaigo.com/" TargetMode="External"/><Relationship Id="rId36" Type="http://schemas.openxmlformats.org/officeDocument/2006/relationships/hyperlink" Target="https://r.goope.jp/eijyuen/" TargetMode="External"/><Relationship Id="rId49" Type="http://schemas.openxmlformats.org/officeDocument/2006/relationships/hyperlink" Target="https://health.ikeyaku.co.jp/pharmacy/" TargetMode="External"/><Relationship Id="rId57" Type="http://schemas.openxmlformats.org/officeDocument/2006/relationships/hyperlink" Target="https://hp.kaipoke.biz/y74/14269/index_0004.html" TargetMode="External"/><Relationship Id="rId106" Type="http://schemas.openxmlformats.org/officeDocument/2006/relationships/hyperlink" Target="http://care-first.co.jp/" TargetMode="External"/><Relationship Id="rId114" Type="http://schemas.openxmlformats.org/officeDocument/2006/relationships/comments" Target="../comments1.xml"/><Relationship Id="rId10" Type="http://schemas.openxmlformats.org/officeDocument/2006/relationships/hyperlink" Target="https://www.seiwakai-net.com/" TargetMode="External"/><Relationship Id="rId31" Type="http://schemas.openxmlformats.org/officeDocument/2006/relationships/hyperlink" Target="http://www13.plala.or.jp/eijyuen/" TargetMode="External"/><Relationship Id="rId44" Type="http://schemas.openxmlformats.org/officeDocument/2006/relationships/hyperlink" Target="https://washiya-dentalclinic.com/" TargetMode="External"/><Relationship Id="rId52" Type="http://schemas.openxmlformats.org/officeDocument/2006/relationships/hyperlink" Target="https://www.sano-ph.co.jp/" TargetMode="External"/><Relationship Id="rId60" Type="http://schemas.openxmlformats.org/officeDocument/2006/relationships/hyperlink" Target="https://www.big-advance.site/c/194/1397/service" TargetMode="External"/><Relationship Id="rId65" Type="http://schemas.openxmlformats.org/officeDocument/2006/relationships/hyperlink" Target="https://yamayurikai-akita.jp/" TargetMode="External"/><Relationship Id="rId73" Type="http://schemas.openxmlformats.org/officeDocument/2006/relationships/hyperlink" Target="http://www.hachi-shakyo.jp/" TargetMode="External"/><Relationship Id="rId78" Type="http://schemas.openxmlformats.org/officeDocument/2006/relationships/hyperlink" Target="http://www.sakuraen-akita-ikawa.org/index.html" TargetMode="External"/><Relationship Id="rId81" Type="http://schemas.openxmlformats.org/officeDocument/2006/relationships/hyperlink" Target="https://wakabaen.or.jp/" TargetMode="External"/><Relationship Id="rId86" Type="http://schemas.openxmlformats.org/officeDocument/2006/relationships/hyperlink" Target="https://r.goope.jp/eijyuen/" TargetMode="External"/><Relationship Id="rId94" Type="http://schemas.openxmlformats.org/officeDocument/2006/relationships/hyperlink" Target="https://fu-gojome-sha.jp/" TargetMode="External"/><Relationship Id="rId99" Type="http://schemas.openxmlformats.org/officeDocument/2006/relationships/hyperlink" Target="mailto:honobono@seiwakai-net.com" TargetMode="External"/><Relationship Id="rId101" Type="http://schemas.openxmlformats.org/officeDocument/2006/relationships/hyperlink" Target="https://www.seiwakai-net.com/swc/ogata/dayogata.html" TargetMode="External"/><Relationship Id="rId4" Type="http://schemas.openxmlformats.org/officeDocument/2006/relationships/hyperlink" Target="http://syoujuen.jp/" TargetMode="External"/><Relationship Id="rId9" Type="http://schemas.openxmlformats.org/officeDocument/2006/relationships/hyperlink" Target="../AppData/Local/Microsoft/Windows/INetCache/IE/JWN9DJMH/www.facebook.com/ghkeyaki/" TargetMode="External"/><Relationship Id="rId13" Type="http://schemas.openxmlformats.org/officeDocument/2006/relationships/hyperlink" Target="https://smc-jinseikai.com/" TargetMode="External"/><Relationship Id="rId18" Type="http://schemas.openxmlformats.org/officeDocument/2006/relationships/hyperlink" Target="http://www.town.ikawa.akita.jp/soshiki/ikawa/shinryousho/" TargetMode="External"/><Relationship Id="rId39" Type="http://schemas.openxmlformats.org/officeDocument/2006/relationships/hyperlink" Target="https://www.seiwakai-net.com/honobono" TargetMode="External"/><Relationship Id="rId109" Type="http://schemas.openxmlformats.org/officeDocument/2006/relationships/hyperlink" Target="http://care-first.co.jp/" TargetMode="External"/><Relationship Id="rId34" Type="http://schemas.openxmlformats.org/officeDocument/2006/relationships/hyperlink" Target="https://www.seiwakai-net.com/" TargetMode="External"/><Relationship Id="rId50" Type="http://schemas.openxmlformats.org/officeDocument/2006/relationships/hyperlink" Target="https://www.tenno-ph.com/" TargetMode="External"/><Relationship Id="rId55" Type="http://schemas.openxmlformats.org/officeDocument/2006/relationships/hyperlink" Target="https://www.seiwakai-net.com/kotourouken/" TargetMode="External"/><Relationship Id="rId76" Type="http://schemas.openxmlformats.org/officeDocument/2006/relationships/hyperlink" Target="https://fu-gojome-sha.jp/" TargetMode="External"/><Relationship Id="rId97" Type="http://schemas.openxmlformats.org/officeDocument/2006/relationships/hyperlink" Target="https://www.big-advance.site/c/194/1397/service" TargetMode="External"/><Relationship Id="rId104" Type="http://schemas.openxmlformats.org/officeDocument/2006/relationships/hyperlink" Target="https://r.goope.jp/eijyuen/" TargetMode="External"/><Relationship Id="rId7" Type="http://schemas.openxmlformats.org/officeDocument/2006/relationships/hyperlink" Target="https://wel.akita-seiwakai.jp/sa-chcc/" TargetMode="External"/><Relationship Id="rId71" Type="http://schemas.openxmlformats.org/officeDocument/2006/relationships/hyperlink" Target="https://www.city.katagami.lg.jp/gyosei/kenko_fukushi/kaigo/chiikihokatsucenter/index.html" TargetMode="External"/><Relationship Id="rId92" Type="http://schemas.openxmlformats.org/officeDocument/2006/relationships/hyperlink" Target="http://www.ohana-cc.ne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6"/>
  <sheetViews>
    <sheetView tabSelected="1" view="pageBreakPreview" zoomScaleSheetLayoutView="100" workbookViewId="0">
      <pane ySplit="2" topLeftCell="A3" activePane="bottomLeft" state="frozenSplit"/>
      <selection pane="bottomLeft" activeCell="B5" sqref="B5"/>
    </sheetView>
  </sheetViews>
  <sheetFormatPr defaultRowHeight="19.5" customHeight="1"/>
  <cols>
    <col min="1" max="1" width="5" style="1" customWidth="1"/>
    <col min="2" max="2" width="30" style="1" customWidth="1"/>
    <col min="3" max="4" width="5" style="1" customWidth="1"/>
    <col min="5" max="5" width="30" style="1" customWidth="1"/>
    <col min="6" max="7" width="5" style="1" customWidth="1"/>
    <col min="8" max="8" width="30" style="1" customWidth="1"/>
    <col min="9" max="9" width="5" style="1" customWidth="1"/>
    <col min="10" max="10" width="9" style="1" customWidth="1"/>
    <col min="11" max="16384" width="9" style="1"/>
  </cols>
  <sheetData>
    <row r="1" spans="1:9" ht="25.5" customHeight="1">
      <c r="A1" s="5" t="s">
        <v>1411</v>
      </c>
      <c r="I1" s="9" t="s">
        <v>1412</v>
      </c>
    </row>
    <row r="2" spans="1:9" ht="10.5" customHeight="1">
      <c r="A2" s="6"/>
    </row>
    <row r="3" spans="1:9" ht="20.25" customHeight="1"/>
    <row r="4" spans="1:9" s="2" customFormat="1" ht="20.25" customHeight="1">
      <c r="A4" s="115" t="s">
        <v>1579</v>
      </c>
      <c r="B4" s="115"/>
      <c r="D4" s="115" t="s">
        <v>1580</v>
      </c>
      <c r="E4" s="115"/>
      <c r="G4" s="115" t="s">
        <v>951</v>
      </c>
      <c r="H4" s="115"/>
    </row>
    <row r="5" spans="1:9" s="3" customFormat="1" ht="20.25" customHeight="1">
      <c r="A5" s="116">
        <v>1</v>
      </c>
      <c r="B5" s="117" t="s">
        <v>1578</v>
      </c>
      <c r="D5" s="116">
        <v>23</v>
      </c>
      <c r="E5" s="117" t="s">
        <v>195</v>
      </c>
      <c r="G5" s="116">
        <v>38</v>
      </c>
      <c r="H5" s="117" t="s">
        <v>620</v>
      </c>
    </row>
    <row r="6" spans="1:9" s="3" customFormat="1" ht="20.25" customHeight="1">
      <c r="A6" s="116">
        <v>2</v>
      </c>
      <c r="B6" s="117" t="s">
        <v>575</v>
      </c>
      <c r="D6" s="116">
        <v>24</v>
      </c>
      <c r="E6" s="117" t="s">
        <v>1272</v>
      </c>
      <c r="G6" s="116">
        <v>39</v>
      </c>
      <c r="H6" s="117" t="s">
        <v>625</v>
      </c>
    </row>
    <row r="7" spans="1:9" s="3" customFormat="1" ht="19.5" customHeight="1">
      <c r="A7" s="116">
        <v>3</v>
      </c>
      <c r="B7" s="117" t="s">
        <v>571</v>
      </c>
      <c r="D7" s="116">
        <v>25</v>
      </c>
      <c r="E7" s="117" t="s">
        <v>1279</v>
      </c>
      <c r="G7" s="116">
        <v>40</v>
      </c>
      <c r="H7" s="117" t="s">
        <v>657</v>
      </c>
    </row>
    <row r="8" spans="1:9" s="3" customFormat="1" ht="19.5" customHeight="1">
      <c r="A8" s="116">
        <v>4</v>
      </c>
      <c r="B8" s="117" t="s">
        <v>586</v>
      </c>
      <c r="D8" s="116">
        <v>26</v>
      </c>
      <c r="E8" s="117" t="s">
        <v>589</v>
      </c>
      <c r="G8" s="116">
        <v>41</v>
      </c>
      <c r="H8" s="117" t="s">
        <v>578</v>
      </c>
    </row>
    <row r="9" spans="1:9" s="3" customFormat="1" ht="19.5" customHeight="1">
      <c r="A9" s="116">
        <v>5</v>
      </c>
      <c r="B9" s="117" t="s">
        <v>172</v>
      </c>
      <c r="D9" s="116">
        <v>27</v>
      </c>
      <c r="E9" s="117" t="s">
        <v>611</v>
      </c>
      <c r="G9" s="116">
        <v>42</v>
      </c>
      <c r="H9" s="117" t="s">
        <v>1330</v>
      </c>
    </row>
    <row r="10" spans="1:9" s="3" customFormat="1" ht="19.5" customHeight="1">
      <c r="A10" s="116">
        <v>6</v>
      </c>
      <c r="B10" s="117" t="s">
        <v>1207</v>
      </c>
      <c r="D10" s="116">
        <v>28</v>
      </c>
      <c r="E10" s="117" t="s">
        <v>636</v>
      </c>
      <c r="G10" s="116">
        <v>43</v>
      </c>
      <c r="H10" s="117" t="s">
        <v>653</v>
      </c>
    </row>
    <row r="11" spans="1:9" s="3" customFormat="1" ht="19.5" customHeight="1">
      <c r="A11" s="116">
        <v>7</v>
      </c>
      <c r="B11" s="117" t="s">
        <v>1208</v>
      </c>
      <c r="D11" s="116">
        <v>29</v>
      </c>
      <c r="E11" s="117" t="s">
        <v>110</v>
      </c>
      <c r="G11" s="116">
        <v>44</v>
      </c>
      <c r="H11" s="117" t="s">
        <v>896</v>
      </c>
    </row>
    <row r="12" spans="1:9" s="3" customFormat="1" ht="19.5" customHeight="1">
      <c r="A12" s="116">
        <v>8</v>
      </c>
      <c r="B12" s="117" t="s">
        <v>646</v>
      </c>
      <c r="D12" s="116">
        <v>30</v>
      </c>
      <c r="E12" s="117" t="s">
        <v>131</v>
      </c>
      <c r="G12" s="116">
        <v>45</v>
      </c>
      <c r="H12" s="117" t="s">
        <v>617</v>
      </c>
    </row>
    <row r="13" spans="1:9" s="3" customFormat="1" ht="19.5" customHeight="1">
      <c r="A13" s="116">
        <v>9</v>
      </c>
      <c r="B13" s="117" t="s">
        <v>72</v>
      </c>
      <c r="D13" s="116">
        <v>31</v>
      </c>
      <c r="E13" s="117" t="s">
        <v>1150</v>
      </c>
      <c r="G13" s="116">
        <v>46</v>
      </c>
      <c r="H13" s="117" t="s">
        <v>652</v>
      </c>
    </row>
    <row r="14" spans="1:9" s="3" customFormat="1" ht="19.5" customHeight="1">
      <c r="A14" s="116">
        <v>10</v>
      </c>
      <c r="B14" s="117" t="s">
        <v>642</v>
      </c>
      <c r="D14" s="116">
        <v>32</v>
      </c>
      <c r="E14" s="117" t="s">
        <v>471</v>
      </c>
      <c r="G14" s="116">
        <v>47</v>
      </c>
      <c r="H14" s="117" t="s">
        <v>591</v>
      </c>
    </row>
    <row r="15" spans="1:9" s="3" customFormat="1" ht="19.5" customHeight="1">
      <c r="A15" s="116">
        <v>11</v>
      </c>
      <c r="B15" s="117" t="s">
        <v>579</v>
      </c>
      <c r="D15" s="116">
        <v>33</v>
      </c>
      <c r="E15" s="117" t="s">
        <v>677</v>
      </c>
      <c r="G15" s="116">
        <v>48</v>
      </c>
      <c r="H15" s="117" t="s">
        <v>619</v>
      </c>
    </row>
    <row r="16" spans="1:9" s="3" customFormat="1" ht="19.5" customHeight="1">
      <c r="A16" s="116">
        <v>12</v>
      </c>
      <c r="B16" s="117" t="s">
        <v>315</v>
      </c>
      <c r="D16" s="116">
        <v>34</v>
      </c>
      <c r="E16" s="117" t="s">
        <v>602</v>
      </c>
      <c r="G16" s="116">
        <v>49</v>
      </c>
      <c r="H16" s="117" t="s">
        <v>632</v>
      </c>
    </row>
    <row r="17" spans="1:10" s="3" customFormat="1" ht="19.5" customHeight="1">
      <c r="A17" s="116">
        <v>13</v>
      </c>
      <c r="B17" s="117" t="s">
        <v>576</v>
      </c>
      <c r="D17" s="116">
        <v>35</v>
      </c>
      <c r="E17" s="117" t="s">
        <v>327</v>
      </c>
      <c r="G17" s="116">
        <v>50</v>
      </c>
      <c r="H17" s="117" t="s">
        <v>615</v>
      </c>
    </row>
    <row r="18" spans="1:10" s="3" customFormat="1" ht="19.5" customHeight="1">
      <c r="A18" s="116">
        <v>14</v>
      </c>
      <c r="B18" s="117" t="s">
        <v>692</v>
      </c>
      <c r="D18" s="116">
        <v>36</v>
      </c>
      <c r="E18" s="117" t="s">
        <v>176</v>
      </c>
      <c r="G18" s="116">
        <v>51</v>
      </c>
      <c r="H18" s="117" t="s">
        <v>600</v>
      </c>
    </row>
    <row r="19" spans="1:10" s="3" customFormat="1" ht="19.5" customHeight="1">
      <c r="A19" s="116">
        <v>15</v>
      </c>
      <c r="B19" s="117" t="s">
        <v>643</v>
      </c>
      <c r="D19" s="116">
        <v>37</v>
      </c>
      <c r="E19" s="117" t="s">
        <v>284</v>
      </c>
      <c r="G19" s="116">
        <v>52</v>
      </c>
      <c r="H19" s="117" t="s">
        <v>580</v>
      </c>
    </row>
    <row r="20" spans="1:10" s="3" customFormat="1" ht="19.5" customHeight="1">
      <c r="A20" s="116">
        <v>16</v>
      </c>
      <c r="B20" s="117" t="s">
        <v>1253</v>
      </c>
      <c r="D20" s="7"/>
      <c r="G20" s="116">
        <v>53</v>
      </c>
      <c r="H20" s="117" t="s">
        <v>366</v>
      </c>
    </row>
    <row r="21" spans="1:10" s="3" customFormat="1" ht="19.5" customHeight="1">
      <c r="A21" s="116">
        <v>17</v>
      </c>
      <c r="B21" s="117" t="s">
        <v>438</v>
      </c>
      <c r="D21" s="7"/>
      <c r="G21" s="116">
        <v>54</v>
      </c>
      <c r="H21" s="117" t="s">
        <v>662</v>
      </c>
    </row>
    <row r="22" spans="1:10" s="3" customFormat="1" ht="19.5" customHeight="1">
      <c r="A22" s="116">
        <v>18</v>
      </c>
      <c r="B22" s="117" t="s">
        <v>675</v>
      </c>
      <c r="D22" s="7"/>
      <c r="G22" s="116">
        <v>55</v>
      </c>
      <c r="H22" s="117" t="s">
        <v>196</v>
      </c>
    </row>
    <row r="23" spans="1:10" s="3" customFormat="1" ht="19.5" customHeight="1">
      <c r="A23" s="116">
        <v>19</v>
      </c>
      <c r="B23" s="117" t="s">
        <v>6</v>
      </c>
      <c r="D23" s="7"/>
      <c r="G23" s="116">
        <v>56</v>
      </c>
      <c r="H23" s="117" t="s">
        <v>661</v>
      </c>
    </row>
    <row r="24" spans="1:10" s="3" customFormat="1" ht="19.5" customHeight="1">
      <c r="A24" s="116">
        <v>20</v>
      </c>
      <c r="B24" s="117" t="s">
        <v>573</v>
      </c>
      <c r="D24" s="7"/>
      <c r="G24" s="7"/>
    </row>
    <row r="25" spans="1:10" s="3" customFormat="1" ht="19.5" customHeight="1">
      <c r="A25" s="116">
        <v>21</v>
      </c>
      <c r="B25" s="117" t="s">
        <v>1212</v>
      </c>
      <c r="D25" s="7"/>
      <c r="G25" s="7"/>
    </row>
    <row r="26" spans="1:10" s="3" customFormat="1" ht="19.5" customHeight="1">
      <c r="A26" s="116">
        <v>22</v>
      </c>
      <c r="B26" s="117" t="s">
        <v>665</v>
      </c>
      <c r="D26" s="7"/>
      <c r="G26" s="7"/>
    </row>
    <row r="27" spans="1:10" s="3" customFormat="1" ht="19.5" customHeight="1">
      <c r="D27" s="7"/>
      <c r="G27" s="7"/>
    </row>
    <row r="28" spans="1:10" s="3" customFormat="1" ht="19.5" customHeight="1">
      <c r="D28" s="7"/>
      <c r="G28" s="7"/>
    </row>
    <row r="30" spans="1:10" s="2" customFormat="1" ht="19.5" customHeight="1">
      <c r="A30" s="115" t="s">
        <v>1400</v>
      </c>
      <c r="B30" s="115"/>
      <c r="D30" s="115" t="s">
        <v>16</v>
      </c>
      <c r="G30" s="115" t="s">
        <v>1405</v>
      </c>
      <c r="H30" s="115"/>
    </row>
    <row r="31" spans="1:10" s="3" customFormat="1" ht="19.5" customHeight="1">
      <c r="A31" s="116">
        <v>57</v>
      </c>
      <c r="B31" s="117" t="s">
        <v>1261</v>
      </c>
      <c r="C31" s="118"/>
      <c r="D31" s="116">
        <v>75</v>
      </c>
      <c r="E31" s="117" t="s">
        <v>1268</v>
      </c>
      <c r="G31" s="116">
        <v>92</v>
      </c>
      <c r="H31" s="117" t="s">
        <v>1224</v>
      </c>
      <c r="I31" s="118"/>
      <c r="J31" s="118"/>
    </row>
    <row r="32" spans="1:10" s="3" customFormat="1" ht="19.5" customHeight="1">
      <c r="A32" s="116">
        <v>58</v>
      </c>
      <c r="B32" s="117" t="s">
        <v>1263</v>
      </c>
      <c r="C32" s="118"/>
      <c r="D32" s="116">
        <v>76</v>
      </c>
      <c r="E32" s="117" t="s">
        <v>1276</v>
      </c>
      <c r="G32" s="116">
        <v>93</v>
      </c>
      <c r="H32" s="117" t="s">
        <v>640</v>
      </c>
      <c r="I32" s="118"/>
      <c r="J32" s="118"/>
    </row>
    <row r="33" spans="1:10" s="3" customFormat="1" ht="19.5" customHeight="1">
      <c r="A33" s="116">
        <v>59</v>
      </c>
      <c r="B33" s="117" t="s">
        <v>916</v>
      </c>
      <c r="C33" s="118"/>
      <c r="D33" s="116">
        <v>77</v>
      </c>
      <c r="E33" s="117" t="s">
        <v>32</v>
      </c>
      <c r="G33" s="116">
        <v>94</v>
      </c>
      <c r="H33" s="117" t="s">
        <v>506</v>
      </c>
      <c r="I33" s="118"/>
      <c r="J33" s="118"/>
    </row>
    <row r="34" spans="1:10" s="3" customFormat="1" ht="19.5" customHeight="1">
      <c r="A34" s="116">
        <v>60</v>
      </c>
      <c r="B34" s="117" t="s">
        <v>1216</v>
      </c>
      <c r="C34" s="118"/>
      <c r="D34" s="116">
        <v>78</v>
      </c>
      <c r="E34" s="117" t="s">
        <v>421</v>
      </c>
      <c r="G34" s="116">
        <v>95</v>
      </c>
      <c r="H34" s="117" t="s">
        <v>1339</v>
      </c>
      <c r="I34" s="118"/>
      <c r="J34" s="118"/>
    </row>
    <row r="35" spans="1:10" s="3" customFormat="1" ht="19.5" customHeight="1">
      <c r="A35" s="116">
        <v>61</v>
      </c>
      <c r="B35" s="117" t="s">
        <v>1264</v>
      </c>
      <c r="C35" s="118"/>
      <c r="D35" s="116">
        <v>79</v>
      </c>
      <c r="E35" s="117" t="s">
        <v>1269</v>
      </c>
      <c r="G35" s="116">
        <v>96</v>
      </c>
      <c r="H35" s="117" t="s">
        <v>345</v>
      </c>
      <c r="I35" s="118"/>
      <c r="J35" s="118"/>
    </row>
    <row r="36" spans="1:10" s="3" customFormat="1" ht="19.5" customHeight="1">
      <c r="A36" s="116">
        <v>62</v>
      </c>
      <c r="B36" s="117" t="s">
        <v>1265</v>
      </c>
      <c r="C36" s="118"/>
      <c r="D36" s="116">
        <v>80</v>
      </c>
      <c r="E36" s="117" t="s">
        <v>271</v>
      </c>
      <c r="G36" s="116">
        <v>97</v>
      </c>
      <c r="H36" s="117" t="s">
        <v>17</v>
      </c>
      <c r="I36" s="118"/>
      <c r="J36" s="118"/>
    </row>
    <row r="37" spans="1:10" s="3" customFormat="1" ht="19.5" customHeight="1">
      <c r="A37" s="116">
        <v>63</v>
      </c>
      <c r="B37" s="117" t="s">
        <v>981</v>
      </c>
      <c r="C37" s="118"/>
      <c r="G37" s="116">
        <v>98</v>
      </c>
      <c r="H37" s="117" t="s">
        <v>57</v>
      </c>
      <c r="I37" s="118"/>
      <c r="J37" s="118"/>
    </row>
    <row r="38" spans="1:10" ht="19.5" customHeight="1">
      <c r="D38" s="115" t="s">
        <v>871</v>
      </c>
      <c r="E38" s="125"/>
      <c r="G38" s="116">
        <v>99</v>
      </c>
      <c r="H38" s="117" t="s">
        <v>115</v>
      </c>
      <c r="I38" s="119"/>
      <c r="J38" s="119"/>
    </row>
    <row r="39" spans="1:10" ht="19.5" customHeight="1">
      <c r="A39" s="115" t="s">
        <v>1401</v>
      </c>
      <c r="B39" s="125"/>
      <c r="D39" s="116">
        <v>81</v>
      </c>
      <c r="E39" s="117" t="s">
        <v>343</v>
      </c>
      <c r="G39" s="116">
        <v>100</v>
      </c>
      <c r="H39" s="117" t="s">
        <v>647</v>
      </c>
      <c r="I39" s="119"/>
      <c r="J39" s="119"/>
    </row>
    <row r="40" spans="1:10" ht="19.5" customHeight="1">
      <c r="A40" s="116">
        <v>64</v>
      </c>
      <c r="B40" s="117" t="s">
        <v>345</v>
      </c>
      <c r="G40" s="116">
        <v>101</v>
      </c>
      <c r="H40" s="117" t="s">
        <v>913</v>
      </c>
      <c r="I40" s="119"/>
      <c r="J40" s="119"/>
    </row>
    <row r="41" spans="1:10" ht="19.5" customHeight="1">
      <c r="A41" s="116">
        <v>65</v>
      </c>
      <c r="B41" s="117" t="s">
        <v>374</v>
      </c>
      <c r="D41" s="115" t="s">
        <v>1403</v>
      </c>
      <c r="E41" s="125"/>
      <c r="G41" s="116">
        <v>102</v>
      </c>
      <c r="H41" s="117" t="s">
        <v>1340</v>
      </c>
      <c r="I41" s="119"/>
      <c r="J41" s="119"/>
    </row>
    <row r="42" spans="1:10" ht="19.5" customHeight="1">
      <c r="A42" s="116">
        <v>66</v>
      </c>
      <c r="B42" s="117" t="s">
        <v>1202</v>
      </c>
      <c r="D42" s="116">
        <v>82</v>
      </c>
      <c r="E42" s="117" t="s">
        <v>757</v>
      </c>
      <c r="G42" s="116">
        <v>103</v>
      </c>
      <c r="H42" s="117" t="s">
        <v>1342</v>
      </c>
      <c r="I42" s="119"/>
      <c r="J42" s="119"/>
    </row>
    <row r="43" spans="1:10" ht="19.5" customHeight="1">
      <c r="A43" s="116">
        <v>67</v>
      </c>
      <c r="B43" s="117" t="s">
        <v>746</v>
      </c>
      <c r="D43" s="116">
        <v>83</v>
      </c>
      <c r="E43" s="117" t="s">
        <v>1391</v>
      </c>
      <c r="G43" s="116">
        <v>104</v>
      </c>
      <c r="H43" s="117" t="s">
        <v>1226</v>
      </c>
      <c r="I43" s="119"/>
      <c r="J43" s="119"/>
    </row>
    <row r="44" spans="1:10" ht="19.5" customHeight="1">
      <c r="A44" s="116">
        <v>68</v>
      </c>
      <c r="B44" s="117" t="s">
        <v>1130</v>
      </c>
      <c r="D44" s="116">
        <v>84</v>
      </c>
      <c r="E44" s="117" t="s">
        <v>1332</v>
      </c>
      <c r="G44" s="116">
        <v>105</v>
      </c>
      <c r="H44" s="117" t="s">
        <v>805</v>
      </c>
      <c r="I44" s="119"/>
      <c r="J44" s="119"/>
    </row>
    <row r="45" spans="1:10" ht="19.5" customHeight="1">
      <c r="D45" s="116">
        <v>85</v>
      </c>
      <c r="E45" s="117" t="s">
        <v>1394</v>
      </c>
      <c r="G45" s="116">
        <v>106</v>
      </c>
      <c r="H45" s="117" t="s">
        <v>1341</v>
      </c>
      <c r="I45" s="119"/>
      <c r="J45" s="119"/>
    </row>
    <row r="46" spans="1:10" ht="19.5" customHeight="1">
      <c r="A46" s="115" t="s">
        <v>1402</v>
      </c>
      <c r="B46" s="125"/>
      <c r="G46" s="116">
        <v>107</v>
      </c>
      <c r="H46" s="117" t="s">
        <v>671</v>
      </c>
      <c r="I46" s="119"/>
      <c r="J46" s="119"/>
    </row>
    <row r="47" spans="1:10" ht="19.5" customHeight="1">
      <c r="A47" s="116">
        <v>69</v>
      </c>
      <c r="B47" s="117" t="s">
        <v>1221</v>
      </c>
      <c r="C47" s="119"/>
      <c r="D47" s="115" t="s">
        <v>1404</v>
      </c>
      <c r="E47" s="125"/>
      <c r="G47" s="116">
        <v>108</v>
      </c>
      <c r="H47" s="117" t="s">
        <v>1059</v>
      </c>
      <c r="I47" s="119"/>
      <c r="J47" s="119"/>
    </row>
    <row r="48" spans="1:10" ht="19.5" customHeight="1">
      <c r="A48" s="116">
        <v>70</v>
      </c>
      <c r="B48" s="117" t="s">
        <v>1030</v>
      </c>
      <c r="C48" s="119"/>
      <c r="D48" s="116">
        <v>86</v>
      </c>
      <c r="E48" s="117" t="s">
        <v>587</v>
      </c>
      <c r="G48" s="116">
        <v>109</v>
      </c>
      <c r="H48" s="117" t="s">
        <v>613</v>
      </c>
      <c r="I48" s="119"/>
      <c r="J48" s="119"/>
    </row>
    <row r="49" spans="1:10" ht="19.5" customHeight="1">
      <c r="A49" s="116">
        <v>71</v>
      </c>
      <c r="B49" s="117" t="s">
        <v>630</v>
      </c>
      <c r="C49" s="119"/>
      <c r="D49" s="116">
        <v>87</v>
      </c>
      <c r="E49" s="117" t="s">
        <v>276</v>
      </c>
      <c r="G49" s="116">
        <v>110</v>
      </c>
      <c r="H49" s="117" t="s">
        <v>659</v>
      </c>
      <c r="I49" s="119"/>
      <c r="J49" s="119"/>
    </row>
    <row r="50" spans="1:10" ht="19.5" customHeight="1">
      <c r="D50" s="116">
        <v>88</v>
      </c>
      <c r="E50" s="117" t="s">
        <v>1381</v>
      </c>
      <c r="G50" s="116">
        <v>111</v>
      </c>
      <c r="H50" s="117" t="s">
        <v>380</v>
      </c>
      <c r="I50" s="119"/>
      <c r="J50" s="119"/>
    </row>
    <row r="51" spans="1:10" ht="19.5" customHeight="1">
      <c r="A51" s="115" t="s">
        <v>199</v>
      </c>
      <c r="B51" s="125"/>
      <c r="D51" s="116">
        <v>89</v>
      </c>
      <c r="E51" s="117" t="s">
        <v>1194</v>
      </c>
      <c r="G51" s="116">
        <v>112</v>
      </c>
      <c r="H51" s="117" t="s">
        <v>616</v>
      </c>
      <c r="I51" s="119"/>
      <c r="J51" s="119"/>
    </row>
    <row r="52" spans="1:10" ht="19.5" customHeight="1">
      <c r="A52" s="116">
        <v>72</v>
      </c>
      <c r="B52" s="117" t="s">
        <v>7</v>
      </c>
      <c r="D52" s="116">
        <v>90</v>
      </c>
      <c r="E52" s="117" t="s">
        <v>1329</v>
      </c>
      <c r="G52" s="116">
        <v>113</v>
      </c>
      <c r="H52" s="117" t="s">
        <v>1343</v>
      </c>
      <c r="I52" s="119"/>
      <c r="J52" s="119"/>
    </row>
    <row r="53" spans="1:10" ht="19.5" customHeight="1">
      <c r="A53" s="116">
        <v>73</v>
      </c>
      <c r="B53" s="117" t="s">
        <v>1266</v>
      </c>
      <c r="D53" s="116">
        <v>91</v>
      </c>
      <c r="E53" s="117" t="s">
        <v>64</v>
      </c>
      <c r="G53" s="116">
        <v>114</v>
      </c>
      <c r="H53" s="117" t="s">
        <v>1222</v>
      </c>
      <c r="I53" s="119"/>
      <c r="J53" s="119"/>
    </row>
    <row r="54" spans="1:10" ht="19.5" customHeight="1">
      <c r="A54" s="116">
        <v>74</v>
      </c>
      <c r="B54" s="117" t="s">
        <v>320</v>
      </c>
      <c r="D54" s="3"/>
      <c r="E54" s="3"/>
      <c r="G54" s="116">
        <v>115</v>
      </c>
      <c r="H54" s="117" t="s">
        <v>1180</v>
      </c>
      <c r="I54" s="119"/>
      <c r="J54" s="119"/>
    </row>
    <row r="56" spans="1:10" s="4" customFormat="1" ht="19.5" customHeight="1">
      <c r="A56" s="115" t="s">
        <v>944</v>
      </c>
      <c r="B56" s="115"/>
      <c r="D56" s="123" t="s">
        <v>1408</v>
      </c>
      <c r="E56" s="123"/>
      <c r="G56" s="123" t="s">
        <v>668</v>
      </c>
      <c r="H56" s="123"/>
    </row>
    <row r="57" spans="1:10" ht="19.5" customHeight="1">
      <c r="A57" s="116">
        <v>116</v>
      </c>
      <c r="B57" s="117" t="s">
        <v>594</v>
      </c>
      <c r="C57" s="3"/>
      <c r="D57" s="116">
        <v>134</v>
      </c>
      <c r="E57" s="120" t="s">
        <v>1581</v>
      </c>
      <c r="F57" s="3"/>
      <c r="G57" s="116">
        <v>151</v>
      </c>
      <c r="H57" s="117" t="s">
        <v>626</v>
      </c>
      <c r="I57" s="119"/>
    </row>
    <row r="58" spans="1:10" ht="19.5" customHeight="1">
      <c r="A58" s="116">
        <v>117</v>
      </c>
      <c r="B58" s="117" t="s">
        <v>449</v>
      </c>
      <c r="C58" s="3"/>
      <c r="D58" s="116">
        <v>135</v>
      </c>
      <c r="E58" s="117" t="s">
        <v>697</v>
      </c>
      <c r="F58" s="3"/>
      <c r="G58" s="116">
        <v>152</v>
      </c>
      <c r="H58" s="117" t="s">
        <v>593</v>
      </c>
      <c r="I58" s="119"/>
    </row>
    <row r="59" spans="1:10" ht="19.5" customHeight="1">
      <c r="A59" s="116">
        <v>118</v>
      </c>
      <c r="B59" s="117" t="s">
        <v>13</v>
      </c>
      <c r="C59" s="3"/>
      <c r="D59" s="116">
        <v>136</v>
      </c>
      <c r="E59" s="117" t="s">
        <v>1274</v>
      </c>
      <c r="F59" s="3"/>
      <c r="G59" s="116">
        <v>153</v>
      </c>
      <c r="H59" s="117" t="s">
        <v>641</v>
      </c>
      <c r="I59" s="119"/>
    </row>
    <row r="60" spans="1:10" ht="19.5" customHeight="1">
      <c r="A60" s="3"/>
      <c r="B60" s="3"/>
      <c r="C60" s="3"/>
      <c r="D60" s="116">
        <v>137</v>
      </c>
      <c r="E60" s="117" t="s">
        <v>1275</v>
      </c>
      <c r="F60" s="3"/>
      <c r="G60" s="116">
        <v>154</v>
      </c>
      <c r="H60" s="117" t="s">
        <v>256</v>
      </c>
      <c r="I60" s="119"/>
    </row>
    <row r="61" spans="1:10" ht="19.5" customHeight="1">
      <c r="A61" s="115" t="s">
        <v>1406</v>
      </c>
      <c r="B61" s="125"/>
      <c r="D61" s="116">
        <v>138</v>
      </c>
      <c r="E61" s="117" t="s">
        <v>840</v>
      </c>
      <c r="F61" s="3"/>
      <c r="G61" s="116">
        <v>155</v>
      </c>
      <c r="H61" s="117" t="s">
        <v>1353</v>
      </c>
      <c r="I61" s="119"/>
    </row>
    <row r="62" spans="1:10" ht="19.5" customHeight="1">
      <c r="A62" s="116">
        <v>119</v>
      </c>
      <c r="B62" s="117" t="s">
        <v>330</v>
      </c>
      <c r="D62" s="116">
        <v>139</v>
      </c>
      <c r="E62" s="117" t="s">
        <v>609</v>
      </c>
      <c r="F62" s="3"/>
      <c r="G62" s="116">
        <v>156</v>
      </c>
      <c r="H62" s="117" t="s">
        <v>1</v>
      </c>
      <c r="I62" s="119"/>
    </row>
    <row r="63" spans="1:10" ht="19.5" customHeight="1">
      <c r="A63" s="116">
        <v>120</v>
      </c>
      <c r="B63" s="117" t="s">
        <v>487</v>
      </c>
      <c r="D63" s="3"/>
      <c r="E63" s="3"/>
      <c r="F63" s="3"/>
      <c r="G63" s="116">
        <v>157</v>
      </c>
      <c r="H63" s="117" t="s">
        <v>628</v>
      </c>
      <c r="I63" s="119"/>
    </row>
    <row r="64" spans="1:10" ht="19.5" customHeight="1">
      <c r="A64" s="116">
        <v>121</v>
      </c>
      <c r="B64" s="117" t="s">
        <v>604</v>
      </c>
      <c r="D64" s="123" t="s">
        <v>1409</v>
      </c>
      <c r="E64" s="124"/>
      <c r="G64" s="116">
        <v>158</v>
      </c>
      <c r="H64" s="117" t="s">
        <v>252</v>
      </c>
      <c r="I64" s="119"/>
    </row>
    <row r="65" spans="1:9" ht="19.5" customHeight="1">
      <c r="A65" s="116">
        <v>122</v>
      </c>
      <c r="B65" s="117" t="s">
        <v>271</v>
      </c>
      <c r="D65" s="116">
        <v>140</v>
      </c>
      <c r="E65" s="117" t="s">
        <v>606</v>
      </c>
      <c r="F65" s="3"/>
      <c r="G65" s="116">
        <v>159</v>
      </c>
      <c r="H65" s="122" t="s">
        <v>970</v>
      </c>
      <c r="I65" s="119"/>
    </row>
    <row r="66" spans="1:9" ht="19.5" customHeight="1">
      <c r="A66" s="3"/>
      <c r="B66" s="3"/>
      <c r="D66" s="116">
        <v>141</v>
      </c>
      <c r="E66" s="121" t="s">
        <v>1003</v>
      </c>
      <c r="F66" s="3"/>
    </row>
    <row r="67" spans="1:9" ht="19.5" customHeight="1">
      <c r="A67" s="123" t="s">
        <v>1188</v>
      </c>
      <c r="B67" s="124"/>
      <c r="D67" s="116">
        <v>142</v>
      </c>
      <c r="E67" s="121" t="s">
        <v>1338</v>
      </c>
      <c r="F67" s="3"/>
      <c r="G67" s="123" t="s">
        <v>1267</v>
      </c>
      <c r="H67" s="124"/>
    </row>
    <row r="68" spans="1:9" ht="19.5" customHeight="1">
      <c r="A68" s="116">
        <v>123</v>
      </c>
      <c r="B68" s="117" t="s">
        <v>633</v>
      </c>
      <c r="D68" s="116">
        <v>143</v>
      </c>
      <c r="E68" s="121" t="s">
        <v>241</v>
      </c>
      <c r="F68" s="3"/>
      <c r="G68" s="116">
        <v>160</v>
      </c>
      <c r="H68" s="117" t="s">
        <v>1207</v>
      </c>
    </row>
    <row r="69" spans="1:9" ht="19.5" customHeight="1">
      <c r="A69" s="116">
        <v>124</v>
      </c>
      <c r="B69" s="117" t="s">
        <v>797</v>
      </c>
      <c r="D69" s="116">
        <v>144</v>
      </c>
      <c r="E69" s="117" t="s">
        <v>239</v>
      </c>
      <c r="F69" s="3"/>
      <c r="G69" s="116">
        <v>161</v>
      </c>
      <c r="H69" s="121" t="s">
        <v>249</v>
      </c>
    </row>
    <row r="70" spans="1:9" ht="19.5" customHeight="1">
      <c r="A70" s="116">
        <v>125</v>
      </c>
      <c r="B70" s="117" t="s">
        <v>671</v>
      </c>
      <c r="G70" s="116">
        <v>162</v>
      </c>
      <c r="H70" s="117" t="s">
        <v>666</v>
      </c>
    </row>
    <row r="71" spans="1:9" ht="19.5" customHeight="1">
      <c r="A71" s="2"/>
      <c r="D71" s="123" t="s">
        <v>932</v>
      </c>
      <c r="E71" s="124"/>
      <c r="G71" s="116">
        <v>163</v>
      </c>
      <c r="H71" s="121" t="s">
        <v>1228</v>
      </c>
    </row>
    <row r="72" spans="1:9" ht="19.5" customHeight="1">
      <c r="A72" s="123" t="s">
        <v>1407</v>
      </c>
      <c r="B72" s="124"/>
      <c r="D72" s="116">
        <v>145</v>
      </c>
      <c r="E72" s="117" t="s">
        <v>225</v>
      </c>
      <c r="G72" s="116">
        <v>164</v>
      </c>
      <c r="H72" s="117" t="s">
        <v>239</v>
      </c>
    </row>
    <row r="73" spans="1:9" ht="19.5" customHeight="1">
      <c r="A73" s="116">
        <v>126</v>
      </c>
      <c r="B73" s="117" t="s">
        <v>1270</v>
      </c>
      <c r="D73" s="116">
        <v>146</v>
      </c>
      <c r="E73" s="117" t="s">
        <v>1209</v>
      </c>
    </row>
    <row r="74" spans="1:9" ht="19.5" customHeight="1">
      <c r="A74" s="116">
        <v>127</v>
      </c>
      <c r="B74" s="117" t="s">
        <v>1271</v>
      </c>
      <c r="D74" s="116">
        <v>147</v>
      </c>
      <c r="E74" s="117" t="s">
        <v>258</v>
      </c>
      <c r="G74" s="123" t="s">
        <v>476</v>
      </c>
      <c r="H74" s="124"/>
    </row>
    <row r="75" spans="1:9" ht="19.5" customHeight="1">
      <c r="A75" s="116">
        <v>128</v>
      </c>
      <c r="B75" s="117" t="s">
        <v>761</v>
      </c>
      <c r="D75" s="116">
        <v>148</v>
      </c>
      <c r="E75" s="117" t="s">
        <v>1281</v>
      </c>
      <c r="G75" s="116">
        <v>165</v>
      </c>
      <c r="H75" s="117" t="s">
        <v>624</v>
      </c>
      <c r="I75" s="3"/>
    </row>
    <row r="76" spans="1:9" ht="19.5" customHeight="1">
      <c r="A76" s="116">
        <v>129</v>
      </c>
      <c r="B76" s="117" t="s">
        <v>749</v>
      </c>
      <c r="D76" s="116">
        <v>149</v>
      </c>
      <c r="E76" s="117" t="s">
        <v>874</v>
      </c>
      <c r="G76" s="116">
        <v>166</v>
      </c>
      <c r="H76" s="117" t="s">
        <v>612</v>
      </c>
      <c r="I76" s="3"/>
    </row>
    <row r="77" spans="1:9" ht="19.5" customHeight="1">
      <c r="A77" s="116">
        <v>130</v>
      </c>
      <c r="B77" s="117" t="s">
        <v>1273</v>
      </c>
      <c r="D77" s="3"/>
      <c r="E77" s="3"/>
    </row>
    <row r="78" spans="1:9" ht="19.5" customHeight="1">
      <c r="A78" s="116">
        <v>131</v>
      </c>
      <c r="B78" s="117" t="s">
        <v>781</v>
      </c>
      <c r="D78" s="123" t="s">
        <v>940</v>
      </c>
      <c r="E78" s="124"/>
    </row>
    <row r="79" spans="1:9" ht="19.5" customHeight="1">
      <c r="A79" s="116">
        <v>132</v>
      </c>
      <c r="B79" s="117" t="s">
        <v>1231</v>
      </c>
      <c r="D79" s="116">
        <v>150</v>
      </c>
      <c r="E79" s="117" t="s">
        <v>720</v>
      </c>
      <c r="F79" s="3"/>
    </row>
    <row r="80" spans="1:9" ht="19.5" customHeight="1">
      <c r="A80" s="116">
        <v>133</v>
      </c>
      <c r="B80" s="117" t="s">
        <v>279</v>
      </c>
      <c r="D80" s="3"/>
      <c r="E80" s="3"/>
      <c r="F80" s="3"/>
    </row>
    <row r="81" spans="1:5" ht="19.5" customHeight="1">
      <c r="A81" s="7"/>
      <c r="B81" s="8"/>
    </row>
    <row r="82" spans="1:5" s="4" customFormat="1" ht="19.5" customHeight="1">
      <c r="A82" s="123" t="s">
        <v>860</v>
      </c>
      <c r="B82" s="123"/>
      <c r="D82" s="123" t="s">
        <v>150</v>
      </c>
      <c r="E82" s="123"/>
    </row>
    <row r="83" spans="1:5" ht="19.5" customHeight="1">
      <c r="A83" s="116">
        <v>167</v>
      </c>
      <c r="B83" s="117" t="s">
        <v>1335</v>
      </c>
      <c r="C83" s="3"/>
      <c r="D83" s="116">
        <v>191</v>
      </c>
      <c r="E83" s="117" t="s">
        <v>1211</v>
      </c>
    </row>
    <row r="84" spans="1:5" ht="19.5" customHeight="1">
      <c r="A84" s="116">
        <v>168</v>
      </c>
      <c r="B84" s="117" t="s">
        <v>1229</v>
      </c>
      <c r="C84" s="3"/>
      <c r="D84" s="116">
        <v>192</v>
      </c>
      <c r="E84" s="117" t="s">
        <v>903</v>
      </c>
    </row>
    <row r="85" spans="1:5" ht="19.5" customHeight="1">
      <c r="A85" s="116">
        <v>169</v>
      </c>
      <c r="B85" s="117" t="s">
        <v>335</v>
      </c>
      <c r="C85" s="3"/>
      <c r="D85" s="116">
        <v>193</v>
      </c>
      <c r="E85" s="117" t="s">
        <v>1413</v>
      </c>
    </row>
    <row r="86" spans="1:5" ht="19.5" customHeight="1">
      <c r="A86" s="116">
        <v>170</v>
      </c>
      <c r="B86" s="117" t="s">
        <v>391</v>
      </c>
      <c r="C86" s="3"/>
      <c r="D86" s="116">
        <v>194</v>
      </c>
      <c r="E86" s="117" t="s">
        <v>1414</v>
      </c>
    </row>
    <row r="87" spans="1:5" ht="19.5" customHeight="1">
      <c r="A87" s="116">
        <v>171</v>
      </c>
      <c r="B87" s="117" t="s">
        <v>1210</v>
      </c>
      <c r="C87" s="3"/>
      <c r="D87" s="116">
        <v>195</v>
      </c>
      <c r="E87" s="117" t="s">
        <v>1415</v>
      </c>
    </row>
    <row r="88" spans="1:5" ht="19.5" customHeight="1">
      <c r="A88" s="116">
        <v>172</v>
      </c>
      <c r="B88" s="117" t="s">
        <v>904</v>
      </c>
      <c r="C88" s="3"/>
    </row>
    <row r="89" spans="1:5" ht="19.5" customHeight="1">
      <c r="A89" s="116">
        <v>173</v>
      </c>
      <c r="B89" s="117" t="s">
        <v>401</v>
      </c>
      <c r="C89" s="3"/>
    </row>
    <row r="90" spans="1:5" ht="19.5" customHeight="1">
      <c r="A90" s="116">
        <v>174</v>
      </c>
      <c r="B90" s="117" t="s">
        <v>1219</v>
      </c>
      <c r="C90" s="3"/>
    </row>
    <row r="91" spans="1:5" ht="19.5" customHeight="1">
      <c r="A91" s="116">
        <v>175</v>
      </c>
      <c r="B91" s="117" t="s">
        <v>256</v>
      </c>
      <c r="C91" s="3"/>
    </row>
    <row r="92" spans="1:5" ht="19.5" customHeight="1">
      <c r="A92" s="116">
        <v>176</v>
      </c>
      <c r="B92" s="117" t="s">
        <v>297</v>
      </c>
      <c r="C92" s="3"/>
    </row>
    <row r="93" spans="1:5" ht="19.5" customHeight="1">
      <c r="A93" s="116">
        <v>177</v>
      </c>
      <c r="B93" s="117" t="s">
        <v>1225</v>
      </c>
      <c r="C93" s="3"/>
    </row>
    <row r="94" spans="1:5" ht="19.5" customHeight="1">
      <c r="A94" s="116">
        <v>178</v>
      </c>
      <c r="B94" s="117" t="s">
        <v>1223</v>
      </c>
      <c r="C94" s="3"/>
    </row>
    <row r="95" spans="1:5" ht="19.5" customHeight="1">
      <c r="A95" s="116">
        <v>179</v>
      </c>
      <c r="B95" s="117" t="s">
        <v>69</v>
      </c>
      <c r="C95" s="3"/>
    </row>
    <row r="96" spans="1:5" ht="19.5" customHeight="1">
      <c r="A96" s="116">
        <v>180</v>
      </c>
      <c r="B96" s="117" t="s">
        <v>385</v>
      </c>
      <c r="C96" s="3"/>
    </row>
    <row r="97" spans="1:3" ht="19.5" customHeight="1">
      <c r="A97" s="116">
        <v>181</v>
      </c>
      <c r="B97" s="117" t="s">
        <v>920</v>
      </c>
      <c r="C97" s="3"/>
    </row>
    <row r="98" spans="1:3" ht="19.5" customHeight="1">
      <c r="A98" s="116">
        <v>182</v>
      </c>
      <c r="B98" s="117" t="s">
        <v>393</v>
      </c>
      <c r="C98" s="3"/>
    </row>
    <row r="99" spans="1:3" ht="19.5" customHeight="1">
      <c r="A99" s="116">
        <v>183</v>
      </c>
      <c r="B99" s="117" t="s">
        <v>521</v>
      </c>
      <c r="C99" s="3"/>
    </row>
    <row r="100" spans="1:3" ht="19.5" customHeight="1">
      <c r="A100" s="116">
        <v>184</v>
      </c>
      <c r="B100" s="117" t="s">
        <v>1355</v>
      </c>
      <c r="C100" s="3"/>
    </row>
    <row r="101" spans="1:3" ht="19.5" customHeight="1">
      <c r="A101" s="116">
        <v>185</v>
      </c>
      <c r="B101" s="117" t="s">
        <v>607</v>
      </c>
      <c r="C101" s="3"/>
    </row>
    <row r="102" spans="1:3" ht="19.5" customHeight="1">
      <c r="A102" s="116">
        <v>186</v>
      </c>
      <c r="B102" s="117" t="s">
        <v>672</v>
      </c>
      <c r="C102" s="3"/>
    </row>
    <row r="103" spans="1:3" ht="19.5" customHeight="1">
      <c r="A103" s="116">
        <v>187</v>
      </c>
      <c r="B103" s="117" t="s">
        <v>201</v>
      </c>
      <c r="C103" s="3"/>
    </row>
    <row r="104" spans="1:3" ht="19.5" customHeight="1">
      <c r="A104" s="116">
        <v>188</v>
      </c>
      <c r="B104" s="117" t="s">
        <v>674</v>
      </c>
      <c r="C104" s="3"/>
    </row>
    <row r="105" spans="1:3" ht="19.5" customHeight="1">
      <c r="A105" s="116">
        <v>189</v>
      </c>
      <c r="B105" s="122" t="s">
        <v>819</v>
      </c>
      <c r="C105" s="3"/>
    </row>
    <row r="106" spans="1:3" ht="19.5" customHeight="1">
      <c r="A106" s="116">
        <v>190</v>
      </c>
      <c r="B106" s="117" t="s">
        <v>667</v>
      </c>
      <c r="C106" s="3"/>
    </row>
  </sheetData>
  <phoneticPr fontId="3" type="Hiragana"/>
  <hyperlinks>
    <hyperlink ref="A4" location="医療機関!D5" display="【病院・診療所】" xr:uid="{E463CFE3-D9E3-49F7-A915-B1864F7F81F8}"/>
    <hyperlink ref="A5" location="医療機関!B5" display="医療機関!B5" xr:uid="{E594AC08-217C-4627-8590-DF4D3E9FAAA7}"/>
    <hyperlink ref="B5" location="医療機関!D5" display="おおこし眼科" xr:uid="{364F0340-6302-49C4-BD82-03EB55BC6B5C}"/>
    <hyperlink ref="A6" location="医療機関!B13" display="医療機関!B13" xr:uid="{7E046D09-481E-4EF1-95D1-EF8BCE8B0965}"/>
    <hyperlink ref="B6" location="医療機関!D13" display="せきクリニック" xr:uid="{E5D3C05E-F940-46E9-874D-DECEBDD4F2E1}"/>
    <hyperlink ref="A7" location="医療機関!B21" display="医療機関!B21" xr:uid="{DF1A176D-4BED-405B-B990-DAA5B640E9EE}"/>
    <hyperlink ref="B7" location="医療機関!D21" display="対馬耳鼻咽喉科医院" xr:uid="{6B38DAA0-5FDA-4058-9363-110BC80FA523}"/>
    <hyperlink ref="A8" location="医療機関!B29" display="医療機関!B29" xr:uid="{29FB62AC-B6BC-452C-ADDE-97CFEBFC2D3B}"/>
    <hyperlink ref="B8" location="医療機関!D29" display="出戸診療所" xr:uid="{BCABE933-B0DB-42A1-B494-0B7F66F2363F}"/>
    <hyperlink ref="A9" location="医療機関!B37" display="医療機関!B37" xr:uid="{AF9E8239-FE1E-4B7A-B36F-67F68144577A}"/>
    <hyperlink ref="B9" location="医療機関!D37" display="藤原記念病院" xr:uid="{4541D179-D03D-42C9-BA46-97E4B9A1BE1C}"/>
    <hyperlink ref="A10" location="医療機関!B45" display="医療機関!B45" xr:uid="{DB264381-1377-4790-A804-E0C68988122C}"/>
    <hyperlink ref="B10" location="医療機関!D45" display="小玉医院" xr:uid="{5E8FA624-7840-4954-90CA-1B98B5F94E2C}"/>
    <hyperlink ref="A11" location="医療機関!B53" display="医療機関!B53" xr:uid="{BAD7602C-61D4-4733-800C-F01126807E20}"/>
    <hyperlink ref="B11" location="医療機関!D53" display="佐々木医院" xr:uid="{16127026-C76C-43E2-9BD0-6D4B8A0752EC}"/>
    <hyperlink ref="A12" location="医療機関!B61" display="医療機関!B61" xr:uid="{2F8C8A27-DA42-43DC-B766-C0087C723E89}"/>
    <hyperlink ref="B12" location="医療機関!D61" display="杉山病院" xr:uid="{AA2BA173-8EF6-4959-B7E4-B8049D8244AE}"/>
    <hyperlink ref="A13" location="医療機関!B69" display="医療機関!B69" xr:uid="{3B20F7AD-E050-450B-98CB-97B339AA3FCB}"/>
    <hyperlink ref="B13" location="医療機関!D69" display="ハートインクリニック" xr:uid="{92BB965E-F1FE-49A7-A311-E2410CA80F27}"/>
    <hyperlink ref="A14" location="医療機関!B77" display="医療機関!B77" xr:uid="{32C8E11E-D9D9-40D2-87CC-B9516D3ACF7D}"/>
    <hyperlink ref="B14" location="医療機関!D77" display="南秋田眼科医院" xr:uid="{456BB504-95CD-46C5-98F2-213117E126A7}"/>
    <hyperlink ref="A15" location="医療機関!B85" display="医療機関!B85" xr:uid="{1365DA8E-7C9F-4473-911F-6BFDD6842846}"/>
    <hyperlink ref="B15" location="医療機関!D85" display="南秋田整形外科医院" xr:uid="{1D1E90CB-A30E-4BD7-99A8-B822445FCFBB}"/>
    <hyperlink ref="A16" location="医療機関!B93" display="医療機関!B93" xr:uid="{9565171C-31DD-4264-BB91-3611B8C890AD}"/>
    <hyperlink ref="B16" location="医療機関!D93" display="医療機関!D93" xr:uid="{545CBA05-AA50-4788-8A67-5258135019AC}"/>
    <hyperlink ref="A17" location="医療機関!B101" display="医療機関!B101" xr:uid="{A661BBDE-9EC8-4176-9A82-9A9AE9C3F5C9}"/>
    <hyperlink ref="B17" location="医療機関!D101" display="神田医院" xr:uid="{684CEF40-5E9B-4D8F-A03B-630EB70A498D}"/>
    <hyperlink ref="A18" location="医療機関!B109" display="医療機関!B109" xr:uid="{ADAD5E00-A3B7-4909-97D0-3184E5B118E0}"/>
    <hyperlink ref="B18" location="医療機関!D109" display="医療機関!D109" xr:uid="{9150B677-5583-49F9-B004-823207A679FE}"/>
    <hyperlink ref="A19" location="医療機関!B117" display="医療機関!B117" xr:uid="{6CCAC5C4-229B-4153-822E-B826B9899B7A}"/>
    <hyperlink ref="B19" location="医療機関!D117" display="大窪胃腸科内科医院" xr:uid="{6E70F234-5970-4C32-8A0C-C9EA258D2552}"/>
    <hyperlink ref="A20" location="医療機関!B125" display="医療機関!B125" xr:uid="{CD05A413-C7F3-4F87-9643-D9F83217F7EA}"/>
    <hyperlink ref="B20" location="医療機関!D125" display="医療機関!D125" xr:uid="{64CB00AB-145F-4EE6-9854-12DCE54AE799}"/>
    <hyperlink ref="A21" location="医療機関!B133" display="医療機関!B133" xr:uid="{959C01E5-84FD-4675-9B47-0CB23FFC3D71}"/>
    <hyperlink ref="B21" location="医療機関!D133" display="湖東快晴クリニック" xr:uid="{D881C73A-6962-4928-A271-C2AB8D954D89}"/>
    <hyperlink ref="A22" location="医療機関!B141" display="医療機関!B141" xr:uid="{E1B2CD09-10EF-4DD2-8E7F-3FB3C320514B}"/>
    <hyperlink ref="B22" location="医療機関!D141" display="ささき内科クリニック" xr:uid="{28871354-FA7C-4F0D-BE16-0D425D75785B}"/>
    <hyperlink ref="A23" location="医療機関!B149" display="医療機関!B149" xr:uid="{BE1EDA8E-22B2-483E-8725-043E197F5C6A}"/>
    <hyperlink ref="B23" location="医療機関!D149" display="千葉内科医院" xr:uid="{C61C462A-DFD0-43BB-A087-55BFE36C4C3A}"/>
    <hyperlink ref="A24" location="医療機関!B157" display="医療機関!B157" xr:uid="{B395AAB4-1960-4C1D-AEE5-EADF1C0E0DD2}"/>
    <hyperlink ref="B24" location="医療機関!D157" display="児玉内科医院" xr:uid="{02C73D96-274E-4180-98A2-73CCF8CB5413}"/>
    <hyperlink ref="A25" location="医療機関!B165" display="医療機関!B165" xr:uid="{1E47AF25-7747-4B10-BF6E-015B95F2EA37}"/>
    <hyperlink ref="B25" location="医療機関!D165" display="湖東厚生病院" xr:uid="{E80CE9C6-41E0-404F-A15D-8529FBE4D680}"/>
    <hyperlink ref="A26" location="医療機関!B173" display="医療機関!B173" xr:uid="{3ED12D4D-5180-45E4-A3D2-66FE54152700}"/>
    <hyperlink ref="B26" location="医療機関!D173" display="大潟村診療所" xr:uid="{CC5E2554-7E3A-4B1D-A2F9-70833AD0A79E}"/>
    <hyperlink ref="D4" location="歯科診療所!B5" display="【歯科診療所】" xr:uid="{0A9CB6E3-0081-43AA-8DA6-94BA14B5692A}"/>
    <hyperlink ref="D5" location="歯科診療所!B5" display="歯科診療所!B5" xr:uid="{D736E9D3-F69B-42FD-84F0-E2AFEABD01E7}"/>
    <hyperlink ref="E5" location="歯科診療所!D5" display="石井歯科クリニック" xr:uid="{05E7FDED-64A3-4B6D-B142-6C88F24F498D}"/>
    <hyperlink ref="D6" location="歯科診療所!B13" display="歯科診療所!B13" xr:uid="{B3534A20-210E-46AC-80AA-621755942639}"/>
    <hyperlink ref="E6" location="歯科診療所!D13" display="歯科診療所!D13" xr:uid="{901DB218-6578-4920-A85A-C41F9D83E523}"/>
    <hyperlink ref="D7" location="歯科診療所!B21" display="歯科診療所!B21" xr:uid="{D6325379-4C9B-489A-AFE8-38868F4F9291}"/>
    <hyperlink ref="E7" location="歯科診療所!D21" display="歯科診療所!D21" xr:uid="{C04110AA-A4E0-476A-BBFE-4EEB26208308}"/>
    <hyperlink ref="D8" location="歯科診療所!B29" display="歯科診療所!B29" xr:uid="{E9E51B1C-B1BB-4C9A-B871-898B52A8ECB6}"/>
    <hyperlink ref="E8" location="歯科診療所!D29" display="よねざわ歯科医院" xr:uid="{E890399F-74D1-4D6C-A234-7E9102963D09}"/>
    <hyperlink ref="D9" location="歯科診療所!B37" display="歯科診療所!B37" xr:uid="{7922394D-58F0-4224-9FE0-B20DC69F3A4D}"/>
    <hyperlink ref="E9" location="歯科診療所!D37" display="おおくぼ歯科診療所" xr:uid="{15F38B40-F8CE-4326-BAE2-4C2F3E28F45B}"/>
    <hyperlink ref="D10" location="歯科診療所!B45" display="歯科診療所!B45" xr:uid="{1E7D69F5-298C-440E-86D3-6EEC65AAEA8C}"/>
    <hyperlink ref="E10" location="歯科診療所!D45" display="大坂歯科医院" xr:uid="{E5FC4810-626B-40E0-AEE1-523977454333}"/>
    <hyperlink ref="D11" location="歯科診療所!B53" display="歯科診療所!B53" xr:uid="{70F7A056-CD86-43A0-8C82-BBE467B34FFF}"/>
    <hyperlink ref="E11" location="歯科診療所!D53" display="鈴木歯科医院" xr:uid="{377696E4-FF97-4B83-9C6A-7F5E2330CDE8}"/>
    <hyperlink ref="D12" location="歯科診療所!B61" display="歯科診療所!B61" xr:uid="{67DE41E7-66CF-459D-A702-F2F72D92A5F9}"/>
    <hyperlink ref="E12" location="歯科診療所!D61" display="高橋歯科医院" xr:uid="{ED542939-3671-4A9F-BBDF-918C639183DE}"/>
    <hyperlink ref="D13" location="歯科診療所!B69" display="歯科診療所!B69" xr:uid="{6D01F7B1-2817-4CE5-B863-2E5A7733578D}"/>
    <hyperlink ref="E13" location="歯科診療所!D69" display="歯科診療所!D69" xr:uid="{741A5169-7E44-4A7C-B50C-23FE001F3E7D}"/>
    <hyperlink ref="D14" location="歯科診療所!B77" display="歯科診療所!B77" xr:uid="{3B454468-4439-42C9-86C1-AEEC51CE54F0}"/>
    <hyperlink ref="E14" location="歯科診療所!D77" display="橋本歯科医院" xr:uid="{2766A95B-2845-42BF-A468-7E8161063566}"/>
    <hyperlink ref="D15" location="歯科診療所!B85" display="歯科診療所!B85" xr:uid="{BF94C7FD-DABD-4583-9720-3965B4729930}"/>
    <hyperlink ref="E15" location="歯科診療所!D85" display="田口歯科医院" xr:uid="{80F19056-85DF-4715-B4C0-D6DC2174A40A}"/>
    <hyperlink ref="D16" location="歯科診療所!B93" display="歯科診療所!B93" xr:uid="{98113049-20B5-4E05-95F9-99AD4A16C54C}"/>
    <hyperlink ref="E16" location="歯科診療所!D93" display="わしや歯科医院" xr:uid="{E1919989-2D50-4A15-914B-D64307401AB2}"/>
    <hyperlink ref="D17" location="歯科診療所!B101" display="歯科診療所!B101" xr:uid="{C348D45D-2FE8-482F-8E06-504B481BD4B5}"/>
    <hyperlink ref="E17" location="歯科診療所!D101" display="児玉医院歯科" xr:uid="{5E17F525-A52B-4AB0-A301-3117BAA5DB84}"/>
    <hyperlink ref="D18" location="歯科診療所!B109" display="歯科診療所!B109" xr:uid="{F3506A93-7226-417D-B826-F37B447D5477}"/>
    <hyperlink ref="E18" location="歯科診療所!D109" display="ちづ歯科クリニック" xr:uid="{CDCA59E4-4872-4BB1-9722-502FA5A84AC7}"/>
    <hyperlink ref="D19" location="歯科診療所!B117" display="歯科診療所!B117" xr:uid="{90D7074A-B511-4F37-8B89-554ACD8046C8}"/>
    <hyperlink ref="E19" location="歯科診療所!D117" display="かわた歯科医院" xr:uid="{B4412820-FB35-43EC-976C-F76035AFEC64}"/>
    <hyperlink ref="G4" location="薬局!B5" display="【保険薬局】" xr:uid="{8352EFBA-D427-455E-AF0A-0BAA02E4E421}"/>
    <hyperlink ref="G5" location="薬局!B5" display="薬局!B5" xr:uid="{FF103781-2CA7-4564-915E-B6B0F0F62072}"/>
    <hyperlink ref="H5" location="薬局!D5" display="おいわけにし調剤薬局" xr:uid="{8CD3B650-49FE-420B-856E-FCF76481F56D}"/>
    <hyperlink ref="G6" location="薬局!B12" display="薬局!B12" xr:uid="{BEEA9582-1043-4398-845C-D8C6609CA93D}"/>
    <hyperlink ref="H6" location="薬局!D12" display="オリーブ薬局" xr:uid="{8B613448-AADA-4081-A02C-34A147E8F482}"/>
    <hyperlink ref="G7" location="薬局!B19" display="薬局!B19" xr:uid="{C1F32516-C6F6-4E62-BCC5-F0E0696E3FA2}"/>
    <hyperlink ref="H7" location="薬局!D19" display="出戸調剤薬局" xr:uid="{0ACADD36-1F00-4224-9A4A-3701E67A8717}"/>
    <hyperlink ref="G8" location="薬局!B26" display="薬局!B26" xr:uid="{30A0DAE0-CBB2-4108-BAAC-21833C231468}"/>
    <hyperlink ref="H8" location="薬局!D26" display="天王調剤薬局" xr:uid="{99A62B7B-ABB6-49DC-8568-4FC4D83B350E}"/>
    <hyperlink ref="G9" location="薬局!B33" display="薬局!B33" xr:uid="{70CCD746-9250-4F7E-AAAE-0B35B5D41410}"/>
    <hyperlink ref="H9" location="薬局!D33" display="薬局!D33" xr:uid="{03329FC5-E99F-4050-AE1A-9C61E83E248C}"/>
    <hyperlink ref="G10" location="薬局!B40" display="薬局!B40" xr:uid="{6DDDAEEF-BD54-4A2D-B425-D3450946965E}"/>
    <hyperlink ref="H10" location="薬局!D40" display="共創未来 おおくぼ薬局" xr:uid="{E81F18AC-D83E-4421-A571-CFE22FB83176}"/>
    <hyperlink ref="G11" location="薬局!B47" display="薬局!B47" xr:uid="{7E881453-AE74-4A59-91AC-02E2905086FB}"/>
    <hyperlink ref="H11" location="薬局!D47" display="二木薬局" xr:uid="{FD2FD3D7-B92C-43A1-88BD-BE2C9DEF7148}"/>
    <hyperlink ref="G12" location="薬局!B54" display="薬局!B54" xr:uid="{30459A9F-A412-44AA-89A2-ED962F7909FE}"/>
    <hyperlink ref="H12" location="薬局!D54" display="南秋調剤薬局" xr:uid="{D834E3FD-7140-44ED-A80D-2850B770A20E}"/>
    <hyperlink ref="G13" location="薬局!B61" display="薬局!B61" xr:uid="{9C23AA3C-5436-487C-A892-5CE74A1464F4}"/>
    <hyperlink ref="H13" location="薬局!D61" display="飯田川調剤薬局" xr:uid="{2CE87F99-9C33-4BFC-9815-7538141E868F}"/>
    <hyperlink ref="G14" location="薬局!B68" display="薬局!B68" xr:uid="{AA05F069-5FF2-45F5-8FFC-30546105E8DF}"/>
    <hyperlink ref="H14" location="薬局!D68" display="まこと調剤薬局" xr:uid="{63BD5022-56F5-4E26-8A97-C370FCBFC5D2}"/>
    <hyperlink ref="G15" location="薬局!B75" display="薬局!B75" xr:uid="{53F2A020-B92E-4D89-8BDE-5D48763C5CA3}"/>
    <hyperlink ref="H15" location="薬局!D75" display="昭和堂薬局飯塚店" xr:uid="{114FD502-C272-4FBF-A13F-DCFC75C108D0}"/>
    <hyperlink ref="G16" location="薬局!B82" display="薬局!B82" xr:uid="{CF21DB5F-0AF8-4317-9EDB-8B59C3B5AC35}"/>
    <hyperlink ref="H16" location="薬局!D82" display="佐野薬局五城目店" xr:uid="{F85DFE27-B4DC-489A-AACB-2C19CAA6DFDE}"/>
    <hyperlink ref="G17" location="薬局!B89" display="薬局!B89" xr:uid="{1384FA7C-20F3-4857-BC95-8814ACAA7EF5}"/>
    <hyperlink ref="H17" location="薬局!D89" display="きゃどっこ薬局" xr:uid="{23850B87-F7E6-44EC-9009-A7CCD66FF81A}"/>
    <hyperlink ref="G18" location="薬局!B96" display="薬局!B96" xr:uid="{64CE21F2-D0FA-4915-966B-4FCEDF8DFBF9}"/>
    <hyperlink ref="H18" location="薬局!D96" display="ひかり薬局" xr:uid="{71AAD4E3-A38D-4055-8A66-8A9D5B172BA9}"/>
    <hyperlink ref="G19" location="薬局!B103" display="薬局!B103" xr:uid="{BD102D5D-8241-4DD9-862E-57DD45C6BA9D}"/>
    <hyperlink ref="H19" location="薬局!D103" display="池田薬局ことう店" xr:uid="{C81071D0-7D4E-4B22-A06A-78EB9360D102}"/>
    <hyperlink ref="G20" location="薬局!B110" display="薬局!B110" xr:uid="{16822173-B51D-4E5C-A5CD-8520569BCB66}"/>
    <hyperlink ref="H20" location="薬局!D110" display="えきまえ佐藤薬局" xr:uid="{B47AC1C9-45F8-448D-8B72-5E09080CA6FF}"/>
    <hyperlink ref="G21" location="薬局!B117" display="薬局!B117" xr:uid="{36536EE3-2D41-4631-BA56-6C7D8676FD90}"/>
    <hyperlink ref="H21" location="薬局!D117" display="佐藤薬局　本店" xr:uid="{2993D9BB-58F2-485A-9067-3B78F83B4F43}"/>
    <hyperlink ref="G22" location="薬局!B124" display="薬局!B124" xr:uid="{C6D9D30B-E61B-43AE-9858-DCB6622F4A27}"/>
    <hyperlink ref="H22" location="薬局!D124" display="日本調剤湖東薬局" xr:uid="{9F64697F-0CDE-4E74-B23C-C6238DB64092}"/>
    <hyperlink ref="G23" location="薬局!B131" display="薬局!B131" xr:uid="{C4B28665-5EC0-49B2-9F59-A3A05CEBA5EA}"/>
    <hyperlink ref="H23" location="薬局!D131" display="調剤薬局ツルハドラッグ大潟村店" xr:uid="{42AA284D-70D1-4861-9DD5-B298444AE6B7}"/>
    <hyperlink ref="A30" location="特養!B8" display="【特別養護老人ホーム】" xr:uid="{792AE2FD-D9AA-4FA4-96D8-89EE0C2585C8}"/>
    <hyperlink ref="A31" location="特養!B8" display="特養!B8" xr:uid="{816A3EB8-3401-42BD-B191-7B5BE1AD9DDE}"/>
    <hyperlink ref="B31" location="特養!D8" display="特養!D8" xr:uid="{FE7F2895-8138-4A9D-958B-D5EDDA6434BD}"/>
    <hyperlink ref="A32" location="特養!B18" display="特養!B18" xr:uid="{0B34D62D-C449-4B0F-A86F-04F9AA008BC0}"/>
    <hyperlink ref="B32" location="特養!D18" display="特養!D18" xr:uid="{27666FF3-7009-41C4-B6EA-4B2DFBDE31C2}"/>
    <hyperlink ref="A33" location="特養!B28" display="特養!B28" xr:uid="{033EF411-A8EC-4686-B37A-BE38F4F57413}"/>
    <hyperlink ref="B33" location="特養!D28" display="特養!D28" xr:uid="{9A3E2BBB-47E8-4A90-BF79-F6D66E849F3A}"/>
    <hyperlink ref="A34:B34" location="特養!B38" display="特養!B38" xr:uid="{AA3F3989-4D6D-4699-BF6D-0BB502165887}"/>
    <hyperlink ref="B34" location="特養!D38" display="特養!D38" xr:uid="{36C6B048-3AC6-461A-8D10-3FD369CF496A}"/>
    <hyperlink ref="A35" location="特養!B48" display="特養!B48" xr:uid="{A73B7A88-79EE-4ACA-9A40-D512AF7D9601}"/>
    <hyperlink ref="B35" location="特養!D48" display="特養!D48" xr:uid="{7E7A5468-8500-402D-8798-71E7E6EDDBB4}"/>
    <hyperlink ref="A36" location="特養!B58" display="特養!B58" xr:uid="{11150C12-400A-464F-8349-10BD827DB995}"/>
    <hyperlink ref="B36" location="特養!D58" display="特養!D58" xr:uid="{A1270025-2E77-42E5-8AE9-95CF169290A7}"/>
    <hyperlink ref="A37" location="特養!B68" display="特養!B68" xr:uid="{682B103D-A149-4276-82BD-5E5A8D7B48C8}"/>
    <hyperlink ref="B37" location="特養!D68" display="特養!D68" xr:uid="{ACF19B3D-8493-4077-85BB-CD6C05F7FC79}"/>
    <hyperlink ref="A39" location="老健!B8" display="【老人保健施設】" xr:uid="{8B3FCC5B-715E-40C9-992B-B31A863DC01E}"/>
    <hyperlink ref="A40" location="老健!B8" display="老健!B8" xr:uid="{DE3FE741-A1B6-4A8D-BF1F-712C05C8D3AF}"/>
    <hyperlink ref="B40" location="老健!D8" display="老健!D8" xr:uid="{0949155F-049F-49A8-846B-23FA6B1991DF}"/>
    <hyperlink ref="A41" location="老健!B18" display="老健!B18" xr:uid="{582B50F0-0C06-4B32-A244-1F349D69FDFD}"/>
    <hyperlink ref="B41" location="老健!D18" display="老健!D18" xr:uid="{5D8CAA14-8F46-48C3-B01C-5197CE173C85}"/>
    <hyperlink ref="A42" location="老健!B28" display="老健!B28" xr:uid="{A6F1489E-ACCF-41C0-84EA-3D5A86927B54}"/>
    <hyperlink ref="B42" location="老健!D28" display="老健!D28" xr:uid="{3E7DDDED-5217-49A1-8F2C-16A4C7C7071F}"/>
    <hyperlink ref="A43" location="老健!B38" display="老健!B38" xr:uid="{394964FE-DD14-4CD1-9B3F-5DE36FC4B893}"/>
    <hyperlink ref="B43" location="老健!D38" display="老健!D38" xr:uid="{F0C59163-1F42-4C7C-A4B1-A408343362D2}"/>
    <hyperlink ref="A44" location="老健!B48" display="老健!B48" xr:uid="{143B5E92-D493-4DE0-8D57-97E9A7747816}"/>
    <hyperlink ref="B44" location="老健!D48" display="老健!D48" xr:uid="{807BB0FD-3E38-471B-8CA8-D2D6E99F6580}"/>
    <hyperlink ref="A46" location="地域密着!B8" display="【地域密着介護老人福祉施設】" xr:uid="{9E53F07B-2F4C-4DC4-AAD8-F76706250E16}"/>
    <hyperlink ref="A47" location="地域密着!B8" display="地域密着!B8" xr:uid="{7E95FEE3-DB93-444C-A141-1A051B17EA4F}"/>
    <hyperlink ref="B47" location="地域密着!D8" display="地域密着!D8" xr:uid="{461486BE-4BFD-4667-AC05-F56A1CA4B45E}"/>
    <hyperlink ref="A48" location="地域密着!B18" display="地域密着!B18" xr:uid="{45525563-1760-4930-8363-A078209A3C62}"/>
    <hyperlink ref="B48" location="地域密着!D18" display="地域密着!D18" xr:uid="{DE3554C0-2475-4367-A38A-BE37D2EAE8FA}"/>
    <hyperlink ref="A49" location="地域密着!B28" display="地域密着!B28" xr:uid="{D6C314A1-48E4-4EA8-A01B-D10A3C84459F}"/>
    <hyperlink ref="B49" location="地域密着!D28" display="地域密着!D28" xr:uid="{4AD967CB-F460-430E-889A-A98626E3F42B}"/>
    <hyperlink ref="A51" location="GH!B8" display="【グループホーム】" xr:uid="{2AEFF567-11F8-4384-B219-2371AF92F29B}"/>
    <hyperlink ref="A52" location="GH!B8" display="GH!B8" xr:uid="{5482B98F-DF37-4C84-9D57-2A131CB231C7}"/>
    <hyperlink ref="B52" location="GH!D8" display="グループホーム恵の里" xr:uid="{6116DD6B-086F-4409-90C6-06DC73563D95}"/>
    <hyperlink ref="A53" location="GH!B18" display="GH!B18" xr:uid="{81951041-7797-4BCF-9923-CE6BCC2B9DAA}"/>
    <hyperlink ref="B53" location="GH!D18" display="GH!D18" xr:uid="{012602C9-7898-45AF-BC5B-B7AFBF557B5D}"/>
    <hyperlink ref="A54" location="GH!B28" display="GH!B28" xr:uid="{E6CECE71-D2CC-4FD6-B384-B8DAD5E9BFAD}"/>
    <hyperlink ref="B54" location="GH!D28" display="グループホーム昭和" xr:uid="{7D6A69FD-8815-4B1E-A68F-14F33F4E6595}"/>
    <hyperlink ref="D30" location="GH!B38" display="【グループホーム（続き）】" xr:uid="{AC5B5FA3-4BBC-48EC-933E-8614E34FE358}"/>
    <hyperlink ref="D31" location="GH!B38" display="GH!B38" xr:uid="{F721457C-C981-409A-A728-46FD5142C7EA}"/>
    <hyperlink ref="E31" location="GH!D38" display="GH!D38" xr:uid="{B8BA52B2-2182-4119-BDC2-33D2281CEDAD}"/>
    <hyperlink ref="D32" location="GH!B48" display="GH!B48" xr:uid="{F7A2CB7F-1CCA-40FF-9E2C-9269ECA51053}"/>
    <hyperlink ref="E32" location="GH!D48" display="GH!D48" xr:uid="{BC0DD8C9-614B-482F-96D5-1931088F2657}"/>
    <hyperlink ref="D33" location="GH!B58" display="GH!B58" xr:uid="{42E1904E-CE7F-4AE7-BD27-32A60AF1DF93}"/>
    <hyperlink ref="E33" location="GH!D58" display="グループホーム梅の里" xr:uid="{EB3186F7-0EA9-453A-99DF-ADC7B2FFA06C}"/>
    <hyperlink ref="D34" location="GH!B68" display="GH!B68" xr:uid="{982C218A-DB6F-49BF-9469-D68082A7766A}"/>
    <hyperlink ref="E34" location="GH!D68" display="GH!D68" xr:uid="{C109ACE5-15E0-4CF5-B727-49E8CE060B9D}"/>
    <hyperlink ref="D35" location="GH!B78" display="GH!B78" xr:uid="{B0FB946C-548E-4608-BAF8-4B70344DD210}"/>
    <hyperlink ref="E35" location="GH!D78" display="GH!D78" xr:uid="{7C1CF010-A47E-408C-907F-026F4CAE70ED}"/>
    <hyperlink ref="D36" location="GH!B88" display="GH!B88" xr:uid="{F52E6469-8C14-481C-9A69-2616A5B2691E}"/>
    <hyperlink ref="E36" location="GH!D88" display="グループホームけやき" xr:uid="{EFA6C51C-9422-401D-ABE6-E688A69773C5}"/>
    <hyperlink ref="D38" location="養護・ケアハウス!B8" display="【養護老人ホーム】" xr:uid="{01FACCA5-9BE6-480A-BEA0-B38BF2D40844}"/>
    <hyperlink ref="D39" location="養護・ケアハウス!B8" display="養護・ケアハウス!B8" xr:uid="{F1006DF7-B814-477C-B822-A5FAC37213FA}"/>
    <hyperlink ref="E39" location="養護・ケアハウス!D8" display="養護老人ホーム森山荘" xr:uid="{43B1DD35-2EF5-4FDA-BDE1-B928E5F73F05}"/>
    <hyperlink ref="D41" location="養護・ケアハウス!B18" display="【ケアハウス】" xr:uid="{0EF366F6-B15B-469C-8229-A03818914C45}"/>
    <hyperlink ref="D42" location="養護・ケアハウス!B18" display="養護・ケアハウス!B18" xr:uid="{E1093BA1-F799-498D-9511-88CBB62DD73A}"/>
    <hyperlink ref="E42" location="養護・ケアハウス!D18" display="養護・ケアハウス!D18" xr:uid="{340AAD57-4AE9-424D-A300-AE115FB32096}"/>
    <hyperlink ref="D43" location="養護・ケアハウス!B28" display="養護・ケアハウス!B28" xr:uid="{A47D9D35-4624-40A8-AA42-E86CA8922183}"/>
    <hyperlink ref="E43" location="養護・ケアハウス!D28" display="ケアハウスいこいの里" xr:uid="{A326BBAF-98D6-45D1-84F5-26677ED09E7D}"/>
    <hyperlink ref="D44" location="養護・ケアハウス!B38" display="養護・ケアハウス!B38" xr:uid="{60B4087D-4565-4808-9A65-3911694CF8FA}"/>
    <hyperlink ref="E44" location="養護・ケアハウス!D38" display="ケアハウスたかおかの杜" xr:uid="{EDA02B57-F31E-4684-8422-385DFC6B54CD}"/>
    <hyperlink ref="D45" location="養護・ケアハウス!B48" display="養護・ケアハウス!B48" xr:uid="{133E57C3-768E-4595-ACD0-413EB8BD3316}"/>
    <hyperlink ref="E45" location="養護・ケアハウス!D48" display="養護・ケアハウス!D48" xr:uid="{C735DBBF-05CC-4C91-A428-9CD6723F2175}"/>
    <hyperlink ref="D47" location="SS!B8" display="【ショートステイ】" xr:uid="{E95D5E18-92F6-4628-A8D0-097A237102FC}"/>
    <hyperlink ref="D48" location="SS!B8" display="SS!B8" xr:uid="{6C41ED67-0869-461A-A580-620C1232AD82}"/>
    <hyperlink ref="E48" location="SS!D8" display="ショートステイおいわけ" xr:uid="{E4467DD5-8988-435A-AFDC-68AFC63854F3}"/>
    <hyperlink ref="D49" location="SS!B18" display="SS!B18" xr:uid="{AFFBE1CA-F2B9-4ED0-9F17-0EF74F0695E4}"/>
    <hyperlink ref="E49" location="SS!D18" display="ショートステイかたがみ" xr:uid="{9495642C-A753-47C3-97C6-B4EF51216D4A}"/>
    <hyperlink ref="D50" location="SS!B28" display="SS!B28" xr:uid="{E92DA7FC-FAB8-4960-B9A4-DBAB8EFA8C6E}"/>
    <hyperlink ref="E50" location="SS!D28" display="SS!D28" xr:uid="{C1C401C0-4651-4235-B994-5939D0D88009}"/>
    <hyperlink ref="D51" location="SS!B38" display="SS!B38" xr:uid="{396EC04E-698D-4969-8F00-2E158513AB2B}"/>
    <hyperlink ref="E51" location="SS!D38" display="ショートステイ啄木鳥" xr:uid="{CB8EFBE5-F1EB-49A3-B776-2BF5EB14D90B}"/>
    <hyperlink ref="D52" location="SS!B48" display="SS!B48" xr:uid="{7615A411-A538-46A5-AB23-52BC2074E7A0}"/>
    <hyperlink ref="E52" location="SS!D48" display="SS!D48" xr:uid="{68079BBE-9A9D-4625-BB98-68FBB212D60F}"/>
    <hyperlink ref="D53" location="SS!B58" display="SS!B58" xr:uid="{BED07022-A51F-4828-B636-F5723FE80F8F}"/>
    <hyperlink ref="E53" location="SS!D58" display="ショートステイこもれび" xr:uid="{A9BB16B8-7D6F-438E-B646-943ACDAC37BC}"/>
    <hyperlink ref="G30" location="SS!B68" display="【ショートステイ（続き）】" xr:uid="{5407D4A7-67B7-4E85-BF4C-9001C9755A6B}"/>
    <hyperlink ref="G31" location="SS!B68" display="SS!B68" xr:uid="{EC669C8F-A5DB-41F0-8CEA-BF1CCC8E4DDA}"/>
    <hyperlink ref="H31" location="SS!D68" display="ショートステイ杉の里" xr:uid="{1AB82ED2-6D12-463D-A1D1-2DF9CAD5CFB7}"/>
    <hyperlink ref="G32" location="SS!B78" display="SS!B78" xr:uid="{AAFA4EB2-EB4B-4265-8AA6-5AE96E650BD9}"/>
    <hyperlink ref="H32" location="SS!D78" display="ショートステイ和" xr:uid="{9E2F635E-CBCD-4AA7-9F1D-6ADEA68A8EA5}"/>
    <hyperlink ref="G33" location="SS!B88" display="SS!B88" xr:uid="{29E3DC11-7784-42B4-B712-8A77507E0995}"/>
    <hyperlink ref="H33" location="SS!D88" display="ショートステイ松の杜" xr:uid="{CFC182F7-60BF-4F5E-A3B2-071660C687DD}"/>
    <hyperlink ref="G34" location="SS!B98" display="SS!B98" xr:uid="{8CAC0C10-5F58-4F6C-B1B0-0422E80BDE34}"/>
    <hyperlink ref="H34" location="SS!D98" display="SS!D98" xr:uid="{18F479CA-D7FB-44DE-A05E-EC7A26B07791}"/>
    <hyperlink ref="G35" location="SS!B108" display="SS!B108" xr:uid="{A452FFFC-D52E-4E01-A199-1600F6155B10}"/>
    <hyperlink ref="H35" location="SS!D108" display="SS!D108" xr:uid="{C0A7A72C-4D5A-4440-A2D0-430DF4683F03}"/>
    <hyperlink ref="G36" location="SS!B118" display="SS!B118" xr:uid="{25F998BF-67B8-4CF3-98AB-F8D66EF6D5FB}"/>
    <hyperlink ref="H36" location="SS!D118" display="SS!D118" xr:uid="{DD84F00B-FECF-4469-B0F7-D86CDE1BF684}"/>
    <hyperlink ref="G37" location="SS!B128" display="SS!B128" xr:uid="{DCE9835D-7E71-45F3-B794-B37E97211CE7}"/>
    <hyperlink ref="H37" location="SS!D128" display="SS!D128" xr:uid="{7D68753A-D206-4B22-AD00-17ED6A8534C8}"/>
    <hyperlink ref="G38" location="SS!B138" display="SS!B138" xr:uid="{FDAE6930-09D7-4851-AC93-2DF30ABF872A}"/>
    <hyperlink ref="H38" location="SS!D138" display="SS!D138" xr:uid="{DA77433D-9DB6-4D72-843A-8B207EB081F3}"/>
    <hyperlink ref="G39" location="SS!B148" display="SS!B148" xr:uid="{1C8C89E9-1EF7-47BF-97C4-194A47D08447}"/>
    <hyperlink ref="H39" location="SS!D148" display="ショートステイはあと" xr:uid="{B97F4550-4BB5-4E39-A265-E3EA1473277B}"/>
    <hyperlink ref="G40" location="SS!B158" display="SS!B158" xr:uid="{850E680E-C4DB-4F4E-A22C-501998E5F1D8}"/>
    <hyperlink ref="H40" location="SS!D158" display="SS!D158" xr:uid="{675C8543-243B-4600-9EBE-A21D67DD8844}"/>
    <hyperlink ref="G41" location="SS!B168" display="SS!B168" xr:uid="{3D2C78B1-2FC2-4342-958F-D9D0C04A1159}"/>
    <hyperlink ref="H41" location="SS!D168" display="SS!D168" xr:uid="{2F1CC34E-4E78-4BF1-92CA-CAB44F055B58}"/>
    <hyperlink ref="G42" location="SS!B178" display="SS!B178" xr:uid="{0D3A2BB1-9FC3-489D-92B5-6C3287BDCC38}"/>
    <hyperlink ref="H42" location="SS!D178" display="SS!D178" xr:uid="{C01624A5-B741-4BEC-BA29-566D03C7B0ED}"/>
    <hyperlink ref="G43" location="SS!B188" display="SS!B188" xr:uid="{376A87E7-60E4-4810-9EB2-059848121678}"/>
    <hyperlink ref="H43" location="SS!D188" display="SS!D188" xr:uid="{206BEC28-AC5B-41AD-A3A2-7A5B56B6152E}"/>
    <hyperlink ref="G44" location="SS!B198" display="SS!B198" xr:uid="{D3A9C767-1BB6-4FF0-A172-4D53EBEA98D9}"/>
    <hyperlink ref="H44" location="SS!D198" display="SS!D198" xr:uid="{1F1C81C1-301B-4485-81AD-197FADDD01FB}"/>
    <hyperlink ref="G45" location="SS!B208" display="SS!B208" xr:uid="{1F808CCF-3D35-48C5-A4BA-F43D06B5316C}"/>
    <hyperlink ref="H45" location="SS!D208" display="SS!D208" xr:uid="{CD18DCA8-8EA5-4EB8-B63B-F50D6BBE57B0}"/>
    <hyperlink ref="G46" location="SS!B218" display="SS!B218" xr:uid="{59562CC0-6180-4468-9736-60FCFFDE5CFD}"/>
    <hyperlink ref="H46" location="SS!D218" display="介護センター福寿荘" xr:uid="{F58FFAD5-D502-488D-9F98-A28C73B24B2E}"/>
    <hyperlink ref="G47" location="SS!B228" display="SS!B228" xr:uid="{E0D03237-6878-401A-B60B-CAFA672F4C29}"/>
    <hyperlink ref="H47" location="SS!D228" display="SS!D228" xr:uid="{D14F7CA5-D8D4-4A04-B019-05006DD6C877}"/>
    <hyperlink ref="G48" location="SS!B238" display="SS!B238" xr:uid="{BEB0F15B-ACEE-4916-8EF4-31849455B537}"/>
    <hyperlink ref="H48" location="SS!D238" display="ショートステイかがやき" xr:uid="{E2D955F6-F4A6-4DEF-837E-56C28D0F5966}"/>
    <hyperlink ref="G49" location="SS!B248" display="SS!B248" xr:uid="{C4D1BB34-3920-44FC-B852-15662F98C2A3}"/>
    <hyperlink ref="H49" location="SS!D248" display="うたせ苑ショートステイ" xr:uid="{E3FC60C0-C25C-4D2E-85C4-2C6F1766DB4D}"/>
    <hyperlink ref="G50" location="SS!B258" display="SS!B258" xr:uid="{D1789815-7573-42CE-A5D2-72219F5483FC}"/>
    <hyperlink ref="H50" location="SS!D258" display="ショートステイやまびこ" xr:uid="{63D3232A-0FFC-45E9-9C20-C3BC1682A768}"/>
    <hyperlink ref="G51" location="SS!B268" display="SS!B268" xr:uid="{B4AF87B4-6684-43C7-9C4C-1A75067BD68E}"/>
    <hyperlink ref="H51" location="SS!D268" display="ショートステイのぞみ" xr:uid="{6C26B2B2-A42A-4C50-BFD4-A3775ED53058}"/>
    <hyperlink ref="G52" location="SS!B278" display="SS!B278" xr:uid="{F427EC0F-3575-4350-B535-C01ABABD9AB6}"/>
    <hyperlink ref="H52" location="SS!D278" display="SS!D278" xr:uid="{D228C203-B0E1-47C0-B33E-CA63839851DD}"/>
    <hyperlink ref="G53" location="SS!B288" display="SS!B288" xr:uid="{E88BD789-8D66-46C0-A6B3-321A54773C31}"/>
    <hyperlink ref="H53" location="SS!D288" display="SS!D288" xr:uid="{5A869BA5-1690-4307-9B4A-F48B3D9846D4}"/>
    <hyperlink ref="G54" location="SS!B298" display="SS!B298" xr:uid="{49ED87C1-CC44-4F11-81CB-EEBB31C7BD9C}"/>
    <hyperlink ref="H54" location="SS!D298" display="SS!D298" xr:uid="{BFE2880E-BCB6-42E9-8C97-214DD8C48C29}"/>
    <hyperlink ref="A56" location="小多機!B8" display="【小規模多機能型居宅介護】" xr:uid="{C58D4007-F063-46DA-B0D9-D9B2C0D962C6}"/>
    <hyperlink ref="A57" location="小多機!B8" display="小多機!B8" xr:uid="{6CABCEB5-A873-40C0-9821-7E7E4094E8FA}"/>
    <hyperlink ref="B57" location="小多機!D8" display="小多機!D8" xr:uid="{4DC634C8-DF0E-4112-99B7-53F577C537C2}"/>
    <hyperlink ref="A58" location="小多機!B18" display="小多機!B18" xr:uid="{1385FBE2-44FA-4EBA-868D-74FEFF52BD7D}"/>
    <hyperlink ref="B58" location="小多機!D18" display="小多機!D18" xr:uid="{FF66EB85-3199-4F8A-A5CF-CFE24E66B0F0}"/>
    <hyperlink ref="A59" location="小多機!B28" display="小多機!B28" xr:uid="{C0373D19-DB88-4B39-AA5E-D012E3A98625}"/>
    <hyperlink ref="B59" location="小多機!D28" display="ハッピーライフあんど" xr:uid="{6E06DE94-08A2-43A1-950D-7285FA5B36B4}"/>
    <hyperlink ref="A61" location="認知症対応型通所介護!B8" display="【認知症対応型通所介護】" xr:uid="{B755A51F-E20D-4B3D-9D2F-2824D517BB39}"/>
    <hyperlink ref="A62" location="認知症対応型通所介護!B8" display="認知症対応型通所介護!B8" xr:uid="{55DB6BC9-ADC3-468D-BF10-24B8DF34C206}"/>
    <hyperlink ref="B62" location="認知症対応型通所介護!D8" display="デイサービスホプシー" xr:uid="{5035CDCA-D98C-494A-8DB3-321AEBDD1A08}"/>
    <hyperlink ref="A63" location="認知症対応型通所介護!B18" display="認知症対応型通所介護!B18" xr:uid="{1B097738-6395-4EEF-B43C-D088F891269A}"/>
    <hyperlink ref="B63" location="認知症対応型通所介護!D28" display="認知症対応型通所介護!D28" xr:uid="{E8E71047-5461-4BE3-99C2-1B4435EE49CF}"/>
    <hyperlink ref="A64" location="認知症対応型通所介護!B28" display="認知症対応型通所介護!B28" xr:uid="{950C6DC7-E877-4C07-9F3A-BEB403C34436}"/>
    <hyperlink ref="B64" location="認知症対応型通所介護!D28" display="ディサービス昭和" xr:uid="{3E5246A9-DA7F-430E-947E-57067B878089}"/>
    <hyperlink ref="A65" location="認知症対応型通所介護!B38" display="認知症対応型通所介護!B38" xr:uid="{B5C272E0-08FC-4F34-8DD6-E1F28C00A518}"/>
    <hyperlink ref="B65" location="認知症対応型通所介護!D38" display="グループホームけやき" xr:uid="{2594F5C6-F645-48E6-B767-E095F80F5142}"/>
    <hyperlink ref="A67" location="地域密着型通所介護!B8" display="【地域密着型通所介護】" xr:uid="{66E53863-EC56-4E3A-A910-1C5282357889}"/>
    <hyperlink ref="A68" location="地域密着型通所介護!B8" display="地域密着型通所介護!B8" xr:uid="{91A1227C-3E5E-472C-9379-596500FF2EEC}"/>
    <hyperlink ref="B68" location="地域密着型通所介護!D8" display="デイサービス真心" xr:uid="{6D5F21E3-2A5F-4AA2-975F-FC20469A6FE4}"/>
    <hyperlink ref="A69" location="地域密着型通所介護!B18" display="地域密着型通所介護!B18" xr:uid="{8C951E53-47C3-4C99-BCA4-B23EBB8574A0}"/>
    <hyperlink ref="B69" location="地域密着型通所介護!D18" display="地域密着型通所介護!D18" xr:uid="{1D7FC2A3-7A66-404E-8D00-2BBE21E46231}"/>
    <hyperlink ref="A70" location="地域密着型通所介護!B28" display="地域密着型通所介護!B28" xr:uid="{2A74A589-520C-411F-9136-3317645F28BA}"/>
    <hyperlink ref="B70" location="地域密着型通所介護!D28" display="介護センター福寿荘" xr:uid="{F8709B1E-BBC1-4185-86D4-D2AD82D61C00}"/>
    <hyperlink ref="A72" location="DS!B8" display="【通所介護】" xr:uid="{AC830D12-393E-4EB9-86C6-27BBC74C0A5B}"/>
    <hyperlink ref="A73" location="DS!B8" display="DS!B8" xr:uid="{4D5C6C40-27E4-44AE-99C2-FAB0089EE87E}"/>
    <hyperlink ref="B73" location="DS!D8" display="DS!D8" xr:uid="{557A3C6D-BB81-4379-A55D-625675C805B9}"/>
    <hyperlink ref="A74" location="DS!B18" display="DS!B18" xr:uid="{F459F06E-7FBC-48A5-A8DF-30A3AFE7597A}"/>
    <hyperlink ref="B74" location="DS!D18" display="DS!D18" xr:uid="{BB969BF4-B125-4063-9414-64F10397541B}"/>
    <hyperlink ref="A75" location="DS!B28" display="DS!B28" xr:uid="{0B06AAC2-F3D0-4D96-9DE6-72991C2BEF10}"/>
    <hyperlink ref="B75" location="DS!D28" display="DS!D28" xr:uid="{B99C99D7-A80C-43F7-88D6-399063559633}"/>
    <hyperlink ref="A76" location="DS!B38" display="DS!B38" xr:uid="{D7830E5B-794B-48B0-9C95-F7153552102C}"/>
    <hyperlink ref="B76" location="DS!D38" display="DS!D38" xr:uid="{6FD8B72B-7ADA-4D35-90AE-1F41FCAA8EE9}"/>
    <hyperlink ref="A77" location="DS!B48" display="DS!B48" xr:uid="{E5E025E6-5F0D-4DC0-8254-1F71C0055958}"/>
    <hyperlink ref="B77" location="DS!D48" display="DS!D48" xr:uid="{413B7B2A-ACEA-4372-BEB8-4EFB39C609F2}"/>
    <hyperlink ref="A78" location="DS!B58" display="DS!B58" xr:uid="{E8127059-5DC0-46ED-97EC-85CB3237DB25}"/>
    <hyperlink ref="B78" location="DS!D58" display="DS!D58" xr:uid="{3436A518-A3F2-49C8-AB62-BA5784D1D5D6}"/>
    <hyperlink ref="A79" location="DS!B68" display="DS!B68" xr:uid="{341E48A2-93C1-4D6E-852A-201BA897183C}"/>
    <hyperlink ref="B79" location="DS!D68" display="DS!D68" xr:uid="{A0CC0014-EE21-4526-9210-F66A3F2CC104}"/>
    <hyperlink ref="A80" location="DS!B78" display="DS!B78" xr:uid="{237D1A4F-70A0-4AB9-B977-933956EE5DD1}"/>
    <hyperlink ref="B80" location="DS!D78" display="DS!D78" xr:uid="{1C249B8E-9DE1-4AB6-89F6-EB9B0BCE7553}"/>
    <hyperlink ref="D56" location="DS!B88" display="【通所介護（続き）】" xr:uid="{011E7FB4-799D-471F-8B77-71963175F8E9}"/>
    <hyperlink ref="D57" location="DS!B88" display="DS!B88" xr:uid="{ED8F3015-DAA5-4E88-8544-7ADD52F585D8}"/>
    <hyperlink ref="E57" location="DS!D88" display="広青苑通所介護事業所" xr:uid="{7E8DBE61-F910-40F0-9C43-3F9BE8CB6D58}"/>
    <hyperlink ref="D58" location="DS!B98" display="DS!B98" xr:uid="{16CA2270-B903-45DC-AFB8-475F5FF06846}"/>
    <hyperlink ref="E58" location="DS!D98" display="DS!D98" xr:uid="{528D16EF-271A-47F9-A06F-7993435920D3}"/>
    <hyperlink ref="D59" location="DS!B108" display="DS!B108" xr:uid="{C7BB1DBC-1DBA-45C5-ACE8-308370792BC7}"/>
    <hyperlink ref="E59" location="DS!D108" display="DS!D108" xr:uid="{7AA4489B-B1B4-430A-BA23-67C3110D2A25}"/>
    <hyperlink ref="D60" location="DS!B118" display="DS!B118" xr:uid="{28B70976-98F8-4664-8988-2DE2AE11065C}"/>
    <hyperlink ref="E60" location="DS!D118" display="DS!D118" xr:uid="{373D71C9-22CC-4F87-9D1D-924E8A5B3BC9}"/>
    <hyperlink ref="D61" location="DS!B128" display="DS!B128" xr:uid="{CED450E0-6B83-44B5-91DF-DA2C0A1D1C9D}"/>
    <hyperlink ref="E61" location="DS!D128" display="DS!D128" xr:uid="{BE822CB3-50ED-44C6-8F0F-ADB2AE677DCD}"/>
    <hyperlink ref="D62" location="DS!B138" display="DS!B138" xr:uid="{ADE1928E-98BE-4AC0-B5E9-387B0A41E8CD}"/>
    <hyperlink ref="E62" location="DS!D138" display="大潟村デイサービスセンター" xr:uid="{7E99329E-8BA5-4714-8571-3E128097F5F3}"/>
    <hyperlink ref="D64" location="通所リハ!B8" display="【通所リハビリ】" xr:uid="{68D07E11-A8F6-4A16-A061-D03E4943D242}"/>
    <hyperlink ref="D65" location="通所リハ!B8" display="通所リハ!B8" xr:uid="{4A6C96CB-C139-4BAD-8852-87A3597682EE}"/>
    <hyperlink ref="E65" location="通所リハ!D8" display="老人保健施設くらかけの里" xr:uid="{DE4D7730-A8E7-4414-860C-8B3BF70FF5E9}"/>
    <hyperlink ref="D66" location="通所リハ!B18" display="通所リハ!B18" xr:uid="{4AD21820-92A1-4593-8BF0-B9C77B55EC85}"/>
    <hyperlink ref="E66" location="通所リハ!D18" display="通所リハ!D18" xr:uid="{C20183A5-D526-40B1-A5DA-9C998702BBCB}"/>
    <hyperlink ref="D67" location="通所リハ!B28" display="通所リハ!B28" xr:uid="{65508563-2FB8-4AFF-9CFE-26C7BC81934B}"/>
    <hyperlink ref="E67" location="通所リハ!D28" display="通所リハ!D28" xr:uid="{4BDC8282-5C6F-4C3C-8D0B-6A81ECBDD40E}"/>
    <hyperlink ref="D68" location="通所リハ!B38" display="通所リハ!B38" xr:uid="{850E31DE-08A4-4363-9400-1703695BD83F}"/>
    <hyperlink ref="E68" location="通所リハ!D38" display="通所リハ!D38" xr:uid="{866887F1-CC0D-4400-B26F-20E087D25F44}"/>
    <hyperlink ref="D69" location="通所リハ!B48" display="通所リハ!B48" xr:uid="{3353B3B5-F8EB-41F1-ADFA-AC71181E6495}"/>
    <hyperlink ref="E69" location="通所リハ!D48" display="介護老人保健施設榮寿苑" xr:uid="{6B86954C-F75D-41FE-AE65-27B2B3E653D5}"/>
    <hyperlink ref="D71" location="訪問看護!B8" display="【訪問看護】" xr:uid="{BAE3328E-16DE-4161-AB0B-1F3507C8564B}"/>
    <hyperlink ref="D72" location="訪問看護!B8" display="訪問看護!B8" xr:uid="{0C30389A-BD38-4762-B71C-7AF46BC01EAF}"/>
    <hyperlink ref="E72" location="訪問看護!D8" display="訪問看護!D8" xr:uid="{3E76BA0A-C10A-4E89-B833-CC6E08ABEA3F}"/>
    <hyperlink ref="D73" location="訪問看護!B18" display="訪問看護!B18" xr:uid="{D5088716-97B4-403B-B819-79548660D5B4}"/>
    <hyperlink ref="E73" location="訪問看護!D18" display="天王訪問看護ステーション" xr:uid="{C69B0E78-713A-487C-B4AB-98AB3CC41336}"/>
    <hyperlink ref="D74" location="訪問看護!B28" display="訪問看護!B28" xr:uid="{06195085-C8DC-4173-9580-883029C4E919}"/>
    <hyperlink ref="E74" location="訪問看護!D28" display="南秋田訪問看護ステーション" xr:uid="{07D8BA76-4F3A-4C8C-817C-3B3F94710A7D}"/>
    <hyperlink ref="D75" location="訪問看護!B38" display="訪問看護!B38" xr:uid="{EA056147-8DE1-4E09-9315-E9B656CF1EF3}"/>
    <hyperlink ref="E75" location="訪問看護!D38" display="五城目訪問看護ステーション" xr:uid="{8AC03EEB-9A9E-4BE3-A78E-E555E2BDE597}"/>
    <hyperlink ref="D76" location="訪問看護!B48" display="訪問看護!B48" xr:uid="{2E1F5D06-2E4B-4606-B01B-01F36E2DA1F4}"/>
    <hyperlink ref="E76" location="訪問看護!D48" display="訪問看護!D48" xr:uid="{FF70197E-78E2-40E6-B6FB-ADF3FE93B34E}"/>
    <hyperlink ref="D78" location="定期巡回!B8" display="【定期巡回・随時対応型訪問介護看護】" xr:uid="{C6C425FA-9C2A-4CAE-99DA-74AC910D0F19}"/>
    <hyperlink ref="D79" location="定期巡回!B8" display="定期巡回!B8" xr:uid="{15832C4E-87E2-4E67-9FFA-A06C4AEB3B5A}"/>
    <hyperlink ref="E79" location="定期巡回!D8" display="定期巡回!D8" xr:uid="{DC4F034A-D760-43D7-BE0F-C8ACC63894C6}"/>
    <hyperlink ref="G56" location="訪問介護!B8" display="【訪問介護】" xr:uid="{96EA8125-9810-4135-8DFC-F8BD40AB529E}"/>
    <hyperlink ref="G57" location="訪問介護!B8" display="訪問介護!B8" xr:uid="{4FE4AFAB-AA55-47BA-B560-DA50531680AA}"/>
    <hyperlink ref="H57" location="訪問介護!D8" display="Ohanaケアセンター" xr:uid="{B9856E24-A954-416D-B489-5E3C6E56B104}"/>
    <hyperlink ref="G58" location="訪問介護!B18" display="訪問介護!B18" xr:uid="{7B7D4CA2-C749-48A0-8DC9-F11161E6130A}"/>
    <hyperlink ref="H58" location="訪問介護!D18" display="ニチイケアセンターかたがみ" xr:uid="{D87B730D-D789-4A01-BF9B-D6718A264808}"/>
    <hyperlink ref="G59" location="訪問介護!B28" display="訪問介護!B28" xr:uid="{13710F24-528C-475A-8D1D-3E7C42785068}"/>
    <hyperlink ref="H59" location="訪問介護!D28" display="訪問介護!D28" xr:uid="{CB4C0C4B-5E5E-44C7-9EA6-CB02EA59BFAB}"/>
    <hyperlink ref="G60" location="訪問介護!B38" display="訪問介護!B38" xr:uid="{BC097BC0-6111-4A15-97A9-282582EC1B0B}"/>
    <hyperlink ref="H60" location="訪問介護!D38" display="南秋田在宅総合ケアセンター" xr:uid="{46F039FA-32BE-4685-92F7-EC894E681FF5}"/>
    <hyperlink ref="G61" location="訪問介護!B48" display="訪問介護!B48" xr:uid="{6D165CBF-4460-4EE3-8ADC-A88F880396F0}"/>
    <hyperlink ref="H61" location="訪問介護!D48" display="訪問介護!D48" xr:uid="{FECDFFA9-F63B-4666-856C-2ECD24FCC11A}"/>
    <hyperlink ref="G62" location="訪問介護!B58" display="訪問介護!B58" xr:uid="{D8B0E73E-7639-451E-BF50-9C01B5885C56}"/>
    <hyperlink ref="H62" location="訪問介護!D58" display="五城目指定訪問介護事業所" xr:uid="{BA357B7A-60AD-477B-B6E5-5242669FD958}"/>
    <hyperlink ref="G63" location="訪問介護!B68" display="訪問介護!B68" xr:uid="{B06E5C98-2B09-4E77-90F2-5EF379E617EA}"/>
    <hyperlink ref="H63" location="訪問介護!D68" display="春風訪問介護センター" xr:uid="{CFB04D0A-B61E-4677-A728-5B5D2E5325D5}"/>
    <hyperlink ref="G64" location="訪問介護!B78" display="訪問介護!B78" xr:uid="{A1A43687-59E3-48DB-BCAA-D0757C1622C7}"/>
    <hyperlink ref="H64" location="訪問介護!D78" display="さくら苑訪問介護事業所" xr:uid="{534344D3-A5DE-4C5C-95B1-AEA1450C4704}"/>
    <hyperlink ref="G65" location="訪問介護!B88" display="訪問介護!B88" xr:uid="{16A2E309-3C8E-4C20-A51A-79C9EF573AA9}"/>
    <hyperlink ref="H65" location="訪問介護!D88" display="訪問介護!D88" xr:uid="{77037438-28D6-45A1-B511-CDA698D4EC63}"/>
    <hyperlink ref="G67" location="訪問リハビリ!B8" display="【訪問リハビリ】" xr:uid="{4F50B52D-8A02-4A30-AD19-A0DCDA6EC127}"/>
    <hyperlink ref="G68" location="訪問リハビリ!B8" display="訪問リハビリ!B8" xr:uid="{C1282775-D825-448B-B4E3-123EFE01A5E9}"/>
    <hyperlink ref="H68" location="訪問リハビリ!D8" display="小玉医院" xr:uid="{7140E251-FF1E-4EB3-9324-B3B11AA6AC42}"/>
    <hyperlink ref="G69" location="訪問リハビリ!B18" display="訪問リハビリ!B18" xr:uid="{772BFC9F-9605-4F48-B1F3-6FEDF3833E61}"/>
    <hyperlink ref="H69" location="訪問リハビリ!D18" display="訪問リハビリ!D18" xr:uid="{ABDBDF63-E89D-438A-BF20-12B1F4ABD301}"/>
    <hyperlink ref="G70" location="訪問リハビリ!B28" display="訪問リハビリ!B28" xr:uid="{34AF8689-EB51-4DE3-8EFB-2C7E819A0A31}"/>
    <hyperlink ref="H70" location="訪問リハビリ!D28" display="訪問リハビリテーション杉山" xr:uid="{59B20521-B60D-4CB3-A359-B3175360BDBA}"/>
    <hyperlink ref="G71" location="訪問リハビリ!B38" display="訪問リハビリ!B38" xr:uid="{309B4D97-56BD-4B03-B5A3-89C16667BF25}"/>
    <hyperlink ref="H71" location="訪問リハビリ!D38" display="訪問リハビリ!D38" xr:uid="{3E31E7CD-6998-4387-8F05-3AFFE6B26872}"/>
    <hyperlink ref="G72" location="訪問リハビリ!B48" display="訪問リハビリ!B48" xr:uid="{90CAC27D-07BE-419B-8DBC-922920B6855E}"/>
    <hyperlink ref="H72" location="訪問リハビリ!D48" display="介護老人保健施設榮寿苑" xr:uid="{BEFA9DEB-D44B-48C8-9D8C-5BEA723EB321}"/>
    <hyperlink ref="G74" location="福祉用具!B3" display="【福祉用具貸与・販売】" xr:uid="{ED05845D-F15A-4C82-9516-D475CDBE5A32}"/>
    <hyperlink ref="G75" location="福祉用具!B3" display="福祉用具!B3" xr:uid="{C2233D48-74A7-4FE2-892F-CD3B707D6650}"/>
    <hyperlink ref="H75" location="福祉用具!D3" display="ライナ" xr:uid="{69D80EE9-856E-4AC1-B60F-30DCBCAF7277}"/>
    <hyperlink ref="G76" location="福祉用具!B10" display="福祉用具!B10" xr:uid="{F574FED0-4DCB-44A0-A192-2AFFEEB68C89}"/>
    <hyperlink ref="H76" location="福祉用具!D10" display="春風生活サポートセンター" xr:uid="{DC8AC05E-175A-441C-8F1D-76CEECCC2A62}"/>
    <hyperlink ref="A82" location="居宅!B3" display="【居宅介護支援事業所】" xr:uid="{BEE7E20F-03FC-41CF-A65F-6B871FA93D87}"/>
    <hyperlink ref="A83" location="居宅!B3" display="居宅!B3" xr:uid="{9FC2A328-C0CC-4E50-926F-A3DAED7C6166}"/>
    <hyperlink ref="B83" location="居宅!D3" display="居宅!D3" xr:uid="{1BA958DF-6739-4824-B861-80832A4B8D50}"/>
    <hyperlink ref="A84" location="居宅!B10" display="居宅!B10" xr:uid="{A0F73C28-8889-473B-B9BB-91583434B4A6}"/>
    <hyperlink ref="B84" location="居宅!D10" display="居宅!D10" xr:uid="{2302ED4A-4355-4172-9AEC-619145DF835E}"/>
    <hyperlink ref="A85" location="居宅!B17" display="居宅!B17" xr:uid="{509DCDD3-0371-441E-AF1E-E470983436D0}"/>
    <hyperlink ref="B85" location="居宅!D17" display="まごころプランステーション" xr:uid="{6496FA93-65DD-48B5-9174-2C89E669F5DA}"/>
    <hyperlink ref="A86" location="居宅!B24" display="居宅!B24" xr:uid="{FC6FBD41-550B-44EC-A147-2D50E0D00A59}"/>
    <hyperlink ref="B86" location="居宅!D24" display="あゆみ居宅介護支援事業所" xr:uid="{79DD57F7-8248-4272-B2BD-EEC9DB997841}"/>
    <hyperlink ref="A87" location="居宅!B31" display="居宅!B31" xr:uid="{097AA150-BE25-4357-A184-A02E8BF44F7E}"/>
    <hyperlink ref="B87" location="居宅!D31" display="ケアプランセンターてんのう" xr:uid="{96F26087-726E-4FAA-B332-95ADD1C37C98}"/>
    <hyperlink ref="A88" location="居宅!B38" display="居宅!B38" xr:uid="{24ACF659-FA43-4F63-9C6F-993AEC0D1781}"/>
    <hyperlink ref="B88" location="居宅!D38" display="潟上居宅介護支援事業所" xr:uid="{4A97E8B1-5042-4EDF-B622-59133FB2CBE8}"/>
    <hyperlink ref="A89" location="居宅!B45" display="居宅!B45" xr:uid="{F556FCEA-84AF-4024-ADD2-9C590430C833}"/>
    <hyperlink ref="B89" location="居宅!D45" display="こもれび介護支援センター" xr:uid="{252309D3-CCB4-49A0-B1D8-DA48F1757655}"/>
    <hyperlink ref="A90" location="居宅!B52" display="居宅!B52" xr:uid="{D8256A75-B4D9-449A-A004-B6DFD626A51F}"/>
    <hyperlink ref="B90" location="居宅!D52" display="居宅!D52" xr:uid="{C135C895-2C6F-44AB-9614-F3C0EEC7CFEA}"/>
    <hyperlink ref="A91" location="居宅!B59" display="居宅!B59" xr:uid="{BF526E87-6464-451E-AD66-44DB0EEED4E3}"/>
    <hyperlink ref="B91" location="居宅!D59" display="南秋田在宅総合ケアセンター" xr:uid="{3453D6FD-FD3A-418C-8492-A1112FAE1434}"/>
    <hyperlink ref="A92" location="居宅!B66" display="居宅!B66" xr:uid="{BF9B71D9-BFC7-4D39-BC67-F05AA27AA215}"/>
    <hyperlink ref="B92" location="居宅!D66" display="支援センターしょうわ" xr:uid="{0C2F95DE-4A93-46B2-9A0D-C93E0E4EC29E}"/>
    <hyperlink ref="A93" location="居宅!B73" display="居宅!B73" xr:uid="{D86F9591-AB63-4E1A-AC06-64083FACF356}"/>
    <hyperlink ref="B93" location="居宅!D73" display="居宅!D73" xr:uid="{DE3EEA8D-5870-47F5-879F-8AB916EFCFBA}"/>
    <hyperlink ref="A94" location="居宅!B80" display="居宅!B80" xr:uid="{2AC0C0FB-C17C-41A3-89E0-39756EA664F2}"/>
    <hyperlink ref="B94" location="居宅!D80" display="居宅!D80" xr:uid="{BC2AB7DE-872F-44A8-A135-9134C82ECFE5}"/>
    <hyperlink ref="A95" location="居宅!B87" display="居宅!B87" xr:uid="{E9F259C0-2211-4D3D-8804-36E01557DAD5}"/>
    <hyperlink ref="B95" location="居宅!D87" display="ケアプランセンター杉山" xr:uid="{2E8150B0-E824-4457-9402-4119BC6DA549}"/>
    <hyperlink ref="A96" location="居宅!B94" display="居宅!B94" xr:uid="{374C4236-6EA8-4A3D-8C24-2BD6F09381AE}"/>
    <hyperlink ref="B96" location="居宅!D94" display="さくら苑居宅介護支援事業所" xr:uid="{ADB09519-D6D6-47A1-AA51-245A4B4E37DE}"/>
    <hyperlink ref="A97" location="居宅!B101" display="居宅!B101" xr:uid="{9E6E0453-9B66-46CB-97C0-99ABBC8F9978}"/>
    <hyperlink ref="B97" location="居宅!D101" display="広青苑居宅介護支援事業所" xr:uid="{845616B7-71E0-4856-8A69-ED70A64543C5}"/>
    <hyperlink ref="A98" location="居宅!B108" display="居宅!B108" xr:uid="{B5850B86-2576-4AF1-AC30-6A3DB0EDB1A4}"/>
    <hyperlink ref="B98" location="居宅!D108" display="五城目居宅介護支援事業所" xr:uid="{674A70D6-D0FA-429F-B470-4965B188D659}"/>
    <hyperlink ref="A99" location="居宅!B115" display="居宅!B115" xr:uid="{FE629709-2494-470A-8138-B85C112C02CB}"/>
    <hyperlink ref="B99" location="居宅!D115" display="湖東居宅サービス事業所" xr:uid="{C6AB5B55-0B4A-483C-8E46-9DD9134C5FB1}"/>
    <hyperlink ref="A100" location="居宅!B122" display="居宅!B122" xr:uid="{EB27A936-A710-444F-94C9-FA0BE0901F48}"/>
    <hyperlink ref="B100" location="居宅!D122" display="居宅!D122" xr:uid="{DF3CCC5F-1DAC-43CF-B10B-281F5AD1C923}"/>
    <hyperlink ref="A101" location="居宅!B129" display="居宅!B129" xr:uid="{51730333-9856-4D1F-91B7-7D31624FA4B4}"/>
    <hyperlink ref="B101" location="居宅!D129" display="春風ケアプランセンタ―" xr:uid="{685C0A36-B01C-4F7C-A712-F840B67CC44A}"/>
    <hyperlink ref="A102" location="居宅!B136" display="居宅!B136" xr:uid="{09A6CACE-2CD6-461F-A61D-921D66D0755D}"/>
    <hyperlink ref="B102" location="居宅!D136" display="福寿荘ケアプランセンター" xr:uid="{14374A4E-274B-4730-BD61-821F2CB519FB}"/>
    <hyperlink ref="A103" location="居宅!B143" display="居宅!B143" xr:uid="{E87CD8B8-D776-4ED1-859F-58E024CC69B2}"/>
    <hyperlink ref="B103" location="居宅!D143" display="有限会社こまちケアセンター" xr:uid="{44B62602-C733-4C32-9EA8-5B7708BA1C89}"/>
    <hyperlink ref="A104" location="居宅!B150" display="居宅!B150" xr:uid="{3E79C1D6-3D60-43B2-8543-3B425AFFFA48}"/>
    <hyperlink ref="B104" location="居宅!D150" display="うたせ苑居宅介護支援事業所" xr:uid="{5CBB633F-02A1-438C-9117-B3E5D55CFBF2}"/>
    <hyperlink ref="A105" location="居宅!B157" display="居宅!B157" xr:uid="{2716E329-F7CF-4283-B058-BF18B994B0E5}"/>
    <hyperlink ref="B105" location="居宅!D157" display="居宅!D157" xr:uid="{056253AA-3442-4114-B5BF-7D934B6E45C2}"/>
    <hyperlink ref="A106" location="居宅!B164" display="居宅!B164" xr:uid="{8778F239-F7E5-434F-A738-2DD51264A66E}"/>
    <hyperlink ref="B106" location="居宅!D164" display="大潟村居宅介護支援センター" xr:uid="{99C7EEC0-F897-414E-B617-E34CD836BE0F}"/>
    <hyperlink ref="D83" location="包括!B3" display="包括!B3" xr:uid="{48D79358-0E46-407E-9C9E-F0B89D78A8A1}"/>
    <hyperlink ref="E83" location="包括!D3" display="潟上市地域包括支援センター" xr:uid="{8F5E04AD-9224-4F06-AF47-0D44E9323EF1}"/>
    <hyperlink ref="D84" location="包括!B10" display="包括!B10" xr:uid="{87B2A05D-EF02-4FFE-BC70-19614D999C00}"/>
    <hyperlink ref="E84" location="包括!D10" display="井川町地域包括支援センター" xr:uid="{CF9BBEEE-F251-47CE-8960-3AF6FB1D4AF7}"/>
    <hyperlink ref="D85" location="包括!B17" display="包括!B17" xr:uid="{34775904-3645-4F58-982F-7DD42403458E}"/>
    <hyperlink ref="E85" location="包括!D17" display="五城目町地域包括支援センター" xr:uid="{E789863A-D696-49A2-B6F4-C6275CA94CED}"/>
    <hyperlink ref="D86" location="包括!B24" display="包括!B24" xr:uid="{D0C29406-805F-4AD9-8231-9D2985432C53}"/>
    <hyperlink ref="E86" location="包括!D24" display="八郎潟町地域包括支援センター" xr:uid="{ECBB6821-6801-43A5-9ADC-5D5F60E23750}"/>
    <hyperlink ref="D87" location="包括!B31" display="包括!B31" xr:uid="{4F4C0F5D-099D-465E-9EEE-A45CA0458731}"/>
    <hyperlink ref="E87" location="包括!D31" display="大潟村地域包括支援センター" xr:uid="{868119A0-72D2-4830-B7A8-05487E0AE090}"/>
    <hyperlink ref="D82:E82" location="包括!B3" display="【地域包括支援センター】" xr:uid="{CE13BA3F-8269-4649-B297-296BAE982EDB}"/>
    <hyperlink ref="A82:B82" location="居宅!B3" display="【居宅介護支援事業所】" xr:uid="{4FE89467-CB4D-4CBF-8C70-0A61ED8FED52}"/>
    <hyperlink ref="G74:H74" location="福祉用具!B3" display="【福祉用具貸与・販売】" xr:uid="{34A359BF-1425-43C3-8787-1E535D40501A}"/>
    <hyperlink ref="G67:H67" location="訪問リハビリ!B8" display="【訪問リハビリ】" xr:uid="{18E58FDB-578A-49F2-9B35-5670502C80E9}"/>
    <hyperlink ref="G56:H56" location="訪問介護!B8" display="【訪問介護】" xr:uid="{C24909A9-1B1D-4C0E-9757-487F5CAB53FE}"/>
    <hyperlink ref="D56:E56" location="DS!B88" display="【通所介護（続き）】" xr:uid="{F720390B-F9D9-46EC-9744-46BDA7E1D4B1}"/>
    <hyperlink ref="D64:E64" location="通所リハ!B8" display="【通所リハビリ】" xr:uid="{5BD5B908-EDD9-4ED2-B648-9CEB5D61E4ED}"/>
    <hyperlink ref="D71:E71" location="訪問看護!B8" display="【訪問看護】" xr:uid="{D481AD54-EC6E-43F9-9ADC-4513468BAAB4}"/>
    <hyperlink ref="D78:E78" location="定期巡回!B8" display="【定期巡回・随時対応型訪問介護看護】" xr:uid="{88F8146B-63DD-4308-AB24-1181F5C6B448}"/>
    <hyperlink ref="A72:B72" location="DS!B8" display="【通所介護】" xr:uid="{E7DEFC1F-7D3B-445F-BCFB-78B9E0251FAC}"/>
    <hyperlink ref="A67:B67" location="地域密着型通所介護!B8" display="【地域密着型通所介護】" xr:uid="{BC2CDF7B-ED04-4D94-A310-2734C93DB76D}"/>
    <hyperlink ref="A61:B61" location="認知症対応型通所介護!B8" display="【認知症対応型通所介護】" xr:uid="{7C31DB12-1516-4FBB-BC63-6A4BB248B0E1}"/>
    <hyperlink ref="A56:B56" location="小多機!B8" display="【小規模多機能型居宅介護】" xr:uid="{67EECFC7-1E3F-4F69-90BE-67A78B715967}"/>
    <hyperlink ref="G30:H30" location="SS!B68" display="【ショートステイ（続き）】" xr:uid="{C50B9F06-B947-4432-88E9-59F1948E5D2A}"/>
    <hyperlink ref="D47:E47" location="SS!B8" display="【ショートステイ】" xr:uid="{0229DCFC-653F-41FD-93CB-2F5D8BAD4C72}"/>
    <hyperlink ref="D41:E41" location="養護・ケアハウス!B18" display="【ケアハウス】" xr:uid="{9D4A3EAD-A3C9-4496-8AC2-58B2C28246FA}"/>
    <hyperlink ref="D38:E38" location="養護・ケアハウス!B8" display="【養護老人ホーム】" xr:uid="{E353B0FE-602A-442B-A00B-821C50B917C2}"/>
    <hyperlink ref="A51:B51" location="GH!B8" display="【グループホーム】" xr:uid="{3785F2A5-31B7-4C60-A71D-026078E3DE01}"/>
    <hyperlink ref="A46:B46" location="地域密着!B8" display="【地域密着介護老人福祉施設】" xr:uid="{E5524875-EACD-4493-BDA7-D1A273A1B1BA}"/>
    <hyperlink ref="A39:B39" location="老健!B8" display="【老人保健施設】" xr:uid="{D1523D63-C011-49D2-80D3-F613CC514882}"/>
    <hyperlink ref="A30:B30" location="特養!B8" display="【特別養護老人ホーム】" xr:uid="{32AB1E21-04C0-473D-B24F-CC2A3C94EAA7}"/>
    <hyperlink ref="A4:B4" location="医療機関!D5" display="【病院・診療所】" xr:uid="{2F2FBADD-358B-4C36-9E0E-9F8DB9A69979}"/>
    <hyperlink ref="D4:E4" location="歯科診療所!B5" display="【歯科診療所】" xr:uid="{68197E44-AEF7-48AA-9C58-8A43F2127C1E}"/>
    <hyperlink ref="G4:H4" location="薬局!B5" display="【保険薬局】" xr:uid="{AA910835-4020-4B71-963C-6492800EF6F6}"/>
  </hyperlinks>
  <pageMargins left="0.78740157480314943" right="0.50314960629921257" top="0.35629921259842523" bottom="0.35629921259842523" header="0" footer="0.1031496062992126"/>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307"/>
  <sheetViews>
    <sheetView view="pageBreakPreview" zoomScaleSheetLayoutView="100" workbookViewId="0">
      <pane ySplit="7" topLeftCell="A8" activePane="bottomLeft" state="frozenSplit"/>
      <selection pane="bottomLeft" activeCell="B298" sqref="B298:B307"/>
    </sheetView>
  </sheetViews>
  <sheetFormatPr defaultRowHeight="15" customHeight="1"/>
  <cols>
    <col min="1" max="1" width="1" style="46" customWidth="1"/>
    <col min="2" max="2" width="2.625" style="47" customWidth="1"/>
    <col min="3" max="3" width="12.5" style="48" customWidth="1"/>
    <col min="4" max="4" width="8.75" style="49" customWidth="1"/>
    <col min="5" max="5" width="4.375" style="48" customWidth="1"/>
    <col min="6" max="6" width="8.75" style="48" customWidth="1"/>
    <col min="7" max="7" width="3.125" style="49" customWidth="1"/>
    <col min="8" max="26" width="3.125" style="48" customWidth="1"/>
    <col min="27" max="27" width="9" style="48" customWidth="1"/>
    <col min="28" max="28" width="13.75" style="48" customWidth="1"/>
    <col min="29" max="29" width="9" style="48" customWidth="1"/>
    <col min="30" max="16384" width="9" style="48"/>
  </cols>
  <sheetData>
    <row r="1" spans="2:28" ht="20.25" customHeight="1">
      <c r="B1" s="207" t="s">
        <v>40</v>
      </c>
      <c r="C1" s="319" t="s">
        <v>985</v>
      </c>
      <c r="D1" s="320"/>
      <c r="E1" s="320"/>
      <c r="F1" s="321"/>
      <c r="G1" s="307" t="s">
        <v>189</v>
      </c>
      <c r="H1" s="348" t="s">
        <v>1172</v>
      </c>
      <c r="I1" s="348"/>
      <c r="J1" s="348"/>
      <c r="K1" s="330" t="s">
        <v>1013</v>
      </c>
      <c r="L1" s="330"/>
      <c r="M1" s="330"/>
      <c r="N1" s="330"/>
      <c r="O1" s="330"/>
      <c r="P1" s="330"/>
      <c r="Q1" s="330"/>
      <c r="R1" s="330"/>
      <c r="S1" s="330"/>
      <c r="T1" s="330"/>
      <c r="U1" s="330"/>
      <c r="V1" s="330"/>
      <c r="W1" s="330"/>
      <c r="X1" s="330"/>
      <c r="Y1" s="330"/>
      <c r="Z1" s="330"/>
      <c r="AA1" s="328" t="s">
        <v>1043</v>
      </c>
      <c r="AB1" s="329" t="s">
        <v>104</v>
      </c>
    </row>
    <row r="2" spans="2:28" ht="11.25" customHeight="1">
      <c r="B2" s="208"/>
      <c r="C2" s="322"/>
      <c r="D2" s="323"/>
      <c r="E2" s="323"/>
      <c r="F2" s="324"/>
      <c r="G2" s="307"/>
      <c r="H2" s="346" t="s">
        <v>1173</v>
      </c>
      <c r="I2" s="346" t="s">
        <v>669</v>
      </c>
      <c r="J2" s="346" t="s">
        <v>1174</v>
      </c>
      <c r="K2" s="347" t="s">
        <v>1032</v>
      </c>
      <c r="L2" s="346" t="s">
        <v>1082</v>
      </c>
      <c r="M2" s="347" t="s">
        <v>1159</v>
      </c>
      <c r="N2" s="346" t="s">
        <v>296</v>
      </c>
      <c r="O2" s="347" t="s">
        <v>1176</v>
      </c>
      <c r="P2" s="346" t="s">
        <v>1177</v>
      </c>
      <c r="Q2" s="347" t="s">
        <v>1106</v>
      </c>
      <c r="R2" s="346" t="s">
        <v>1124</v>
      </c>
      <c r="S2" s="347" t="s">
        <v>41</v>
      </c>
      <c r="T2" s="346" t="s">
        <v>1178</v>
      </c>
      <c r="U2" s="347" t="s">
        <v>1164</v>
      </c>
      <c r="V2" s="346" t="s">
        <v>1068</v>
      </c>
      <c r="W2" s="347" t="s">
        <v>893</v>
      </c>
      <c r="X2" s="346" t="s">
        <v>1179</v>
      </c>
      <c r="Y2" s="347" t="s">
        <v>847</v>
      </c>
      <c r="Z2" s="346" t="s">
        <v>1363</v>
      </c>
      <c r="AA2" s="314"/>
      <c r="AB2" s="330"/>
    </row>
    <row r="3" spans="2:28" ht="11.25" customHeight="1">
      <c r="B3" s="208"/>
      <c r="C3" s="322"/>
      <c r="D3" s="323"/>
      <c r="E3" s="323"/>
      <c r="F3" s="324"/>
      <c r="G3" s="307"/>
      <c r="H3" s="346"/>
      <c r="I3" s="346"/>
      <c r="J3" s="346"/>
      <c r="K3" s="347"/>
      <c r="L3" s="346"/>
      <c r="M3" s="347"/>
      <c r="N3" s="346"/>
      <c r="O3" s="347"/>
      <c r="P3" s="346"/>
      <c r="Q3" s="347"/>
      <c r="R3" s="346"/>
      <c r="S3" s="347"/>
      <c r="T3" s="346"/>
      <c r="U3" s="347"/>
      <c r="V3" s="346"/>
      <c r="W3" s="347"/>
      <c r="X3" s="346"/>
      <c r="Y3" s="347"/>
      <c r="Z3" s="346"/>
      <c r="AA3" s="314"/>
      <c r="AB3" s="330"/>
    </row>
    <row r="4" spans="2:28" ht="11.25" customHeight="1">
      <c r="B4" s="208"/>
      <c r="C4" s="322"/>
      <c r="D4" s="323"/>
      <c r="E4" s="323"/>
      <c r="F4" s="324"/>
      <c r="G4" s="307"/>
      <c r="H4" s="346"/>
      <c r="I4" s="346"/>
      <c r="J4" s="346"/>
      <c r="K4" s="347"/>
      <c r="L4" s="346"/>
      <c r="M4" s="347"/>
      <c r="N4" s="346"/>
      <c r="O4" s="347"/>
      <c r="P4" s="346"/>
      <c r="Q4" s="347"/>
      <c r="R4" s="346"/>
      <c r="S4" s="347"/>
      <c r="T4" s="346"/>
      <c r="U4" s="347"/>
      <c r="V4" s="346"/>
      <c r="W4" s="347"/>
      <c r="X4" s="346"/>
      <c r="Y4" s="347"/>
      <c r="Z4" s="346"/>
      <c r="AA4" s="314"/>
      <c r="AB4" s="330"/>
    </row>
    <row r="5" spans="2:28" ht="11.25" customHeight="1">
      <c r="B5" s="208"/>
      <c r="C5" s="322"/>
      <c r="D5" s="323"/>
      <c r="E5" s="323"/>
      <c r="F5" s="324"/>
      <c r="G5" s="307"/>
      <c r="H5" s="346"/>
      <c r="I5" s="346"/>
      <c r="J5" s="346"/>
      <c r="K5" s="347"/>
      <c r="L5" s="346"/>
      <c r="M5" s="347"/>
      <c r="N5" s="346"/>
      <c r="O5" s="347"/>
      <c r="P5" s="346"/>
      <c r="Q5" s="347"/>
      <c r="R5" s="346"/>
      <c r="S5" s="347"/>
      <c r="T5" s="346"/>
      <c r="U5" s="347"/>
      <c r="V5" s="346"/>
      <c r="W5" s="347"/>
      <c r="X5" s="346"/>
      <c r="Y5" s="347"/>
      <c r="Z5" s="346"/>
      <c r="AA5" s="314"/>
      <c r="AB5" s="330"/>
    </row>
    <row r="6" spans="2:28" ht="11.25" customHeight="1">
      <c r="B6" s="208"/>
      <c r="C6" s="322"/>
      <c r="D6" s="323"/>
      <c r="E6" s="323"/>
      <c r="F6" s="324"/>
      <c r="G6" s="307"/>
      <c r="H6" s="346"/>
      <c r="I6" s="346"/>
      <c r="J6" s="346"/>
      <c r="K6" s="347"/>
      <c r="L6" s="346"/>
      <c r="M6" s="347"/>
      <c r="N6" s="346"/>
      <c r="O6" s="347"/>
      <c r="P6" s="346"/>
      <c r="Q6" s="347"/>
      <c r="R6" s="346"/>
      <c r="S6" s="347"/>
      <c r="T6" s="346"/>
      <c r="U6" s="347"/>
      <c r="V6" s="346"/>
      <c r="W6" s="347"/>
      <c r="X6" s="346"/>
      <c r="Y6" s="347"/>
      <c r="Z6" s="346"/>
      <c r="AA6" s="314"/>
      <c r="AB6" s="330"/>
    </row>
    <row r="7" spans="2:28" ht="11.25" customHeight="1">
      <c r="B7" s="209"/>
      <c r="C7" s="325"/>
      <c r="D7" s="326"/>
      <c r="E7" s="326"/>
      <c r="F7" s="327"/>
      <c r="G7" s="307"/>
      <c r="H7" s="346"/>
      <c r="I7" s="346"/>
      <c r="J7" s="346"/>
      <c r="K7" s="347"/>
      <c r="L7" s="346"/>
      <c r="M7" s="347"/>
      <c r="N7" s="346"/>
      <c r="O7" s="347"/>
      <c r="P7" s="346"/>
      <c r="Q7" s="347"/>
      <c r="R7" s="346"/>
      <c r="S7" s="347"/>
      <c r="T7" s="346"/>
      <c r="U7" s="347"/>
      <c r="V7" s="346"/>
      <c r="W7" s="347"/>
      <c r="X7" s="346"/>
      <c r="Y7" s="347"/>
      <c r="Z7" s="346"/>
      <c r="AA7" s="314"/>
      <c r="AB7" s="330"/>
    </row>
    <row r="8" spans="2:28" ht="33.75" customHeight="1">
      <c r="B8" s="311">
        <v>86</v>
      </c>
      <c r="C8" s="50" t="s">
        <v>462</v>
      </c>
      <c r="D8" s="334" t="str">
        <f>IF(B8="","",VLOOKUP(B8,data!$A$1:$CA$300,9,FALSE))</f>
        <v>ショートステイおいわけ</v>
      </c>
      <c r="E8" s="335"/>
      <c r="F8" s="336"/>
      <c r="G8" s="314" t="str">
        <f>IF(B8="","",VLOOKUP(B8,data!$A$1:$CA$300,73,FALSE))</f>
        <v>46</v>
      </c>
      <c r="H8" s="314" t="str">
        <f>IF(B8="","",VLOOKUP(B8,data!$A$1:$CA$300,74,FALSE))</f>
        <v>20</v>
      </c>
      <c r="I8" s="314" t="str">
        <f>IF(B8="","",VLOOKUP(B8,data!$A$1:$CA$300,75,FALSE))</f>
        <v>26</v>
      </c>
      <c r="J8" s="314" t="str">
        <f>IF(B8="","",VLOOKUP(B8,data!$A$1:$CA$300,76,FALSE))</f>
        <v>0</v>
      </c>
      <c r="K8" s="310" t="str">
        <f>IF(B8="","",VLOOKUP(B8,data!$A$1:$CA$300,31,FALSE))</f>
        <v>×</v>
      </c>
      <c r="L8" s="307" t="str">
        <f>IF(B8="","",VLOOKUP(B8,data!$A$1:$CA$300,33,FALSE))</f>
        <v>×</v>
      </c>
      <c r="M8" s="310" t="str">
        <f>IF(B8="","",VLOOKUP(B8,data!$A$1:$CA$300,35,FALSE))</f>
        <v>○</v>
      </c>
      <c r="N8" s="307" t="str">
        <f>IF(B8="","",VLOOKUP(B8,data!$A$1:$CA$300,37,FALSE))</f>
        <v>○</v>
      </c>
      <c r="O8" s="310" t="str">
        <f>IF(B8="","",VLOOKUP(B8,data!$A$1:$CA$300,39,FALSE))</f>
        <v>×</v>
      </c>
      <c r="P8" s="307" t="str">
        <f>IF(B8="","",VLOOKUP(B8,data!$A$1:$CA$300,41,FALSE))</f>
        <v>×</v>
      </c>
      <c r="Q8" s="310" t="str">
        <f>IF(B8="","",VLOOKUP(B8,data!$A$1:$CA$300,43,FALSE))</f>
        <v>×</v>
      </c>
      <c r="R8" s="307" t="str">
        <f>IF(B8="","",VLOOKUP(B8,data!$A$1:$CA$300,45,FALSE))</f>
        <v>要相談</v>
      </c>
      <c r="S8" s="310" t="str">
        <f>IF(B8="","",VLOOKUP(B8,data!$A$1:$CA$300,47,FALSE))</f>
        <v>○</v>
      </c>
      <c r="T8" s="307" t="str">
        <f>IF(B8="","",VLOOKUP(B8,data!$A$1:$CA$300,49,FALSE))</f>
        <v>要相談</v>
      </c>
      <c r="U8" s="310" t="str">
        <f>IF(B8="","",VLOOKUP(B8,data!$A$1:$CA$300,51,FALSE))</f>
        <v>要相談</v>
      </c>
      <c r="V8" s="307" t="str">
        <f>IF(B8="","",VLOOKUP(B8,data!$A$1:$CA$300,53,FALSE))</f>
        <v>要相談</v>
      </c>
      <c r="W8" s="310" t="str">
        <f>IF(B8="","",VLOOKUP(B8,data!$A$1:$CA$300,55,FALSE))</f>
        <v>○</v>
      </c>
      <c r="X8" s="307" t="str">
        <f>IF(B8="","",VLOOKUP(B8,data!$A$1:$CA$300,57,FALSE))</f>
        <v>○</v>
      </c>
      <c r="Y8" s="310" t="str">
        <f>IF(B8="","",VLOOKUP(B8,data!$A$1:$CA$300,59,FALSE))</f>
        <v>○</v>
      </c>
      <c r="Z8" s="307" t="str">
        <f>IF(B8="","",VLOOKUP(B8,data!$A$1:$CA$300,61,FALSE))</f>
        <v>×</v>
      </c>
      <c r="AA8" s="308" t="str">
        <f>IF(B8="","",VLOOKUP(B8,data!$A$1:$CA$300,77,FALSE))</f>
        <v>潟上市
秋田市
男鹿市</v>
      </c>
      <c r="AB8" s="309" t="str">
        <f>IF(B8="","",VLOOKUP(B8,data!$A$1:$CA$300,78,FALSE))</f>
        <v/>
      </c>
    </row>
    <row r="9" spans="2:28" ht="15" customHeight="1">
      <c r="B9" s="312"/>
      <c r="C9" s="51" t="s">
        <v>637</v>
      </c>
      <c r="D9" s="337" t="str">
        <f>IF(B8="","",VLOOKUP(B8,data!$A$1:$CA$300,10,FALSE))</f>
        <v>010-0101</v>
      </c>
      <c r="E9" s="338"/>
      <c r="F9" s="339"/>
      <c r="G9" s="314"/>
      <c r="H9" s="314"/>
      <c r="I9" s="314"/>
      <c r="J9" s="314"/>
      <c r="K9" s="310"/>
      <c r="L9" s="307"/>
      <c r="M9" s="310"/>
      <c r="N9" s="307"/>
      <c r="O9" s="310"/>
      <c r="P9" s="307"/>
      <c r="Q9" s="310"/>
      <c r="R9" s="307"/>
      <c r="S9" s="310"/>
      <c r="T9" s="307"/>
      <c r="U9" s="310"/>
      <c r="V9" s="307"/>
      <c r="W9" s="310"/>
      <c r="X9" s="307"/>
      <c r="Y9" s="310"/>
      <c r="Z9" s="307"/>
      <c r="AA9" s="308"/>
      <c r="AB9" s="309"/>
    </row>
    <row r="10" spans="2:28" ht="13.5" customHeight="1">
      <c r="B10" s="312"/>
      <c r="C10" s="315" t="s">
        <v>515</v>
      </c>
      <c r="D10" s="316" t="str">
        <f>IF(B8="","",VLOOKUP(B8,data!$A$1:$CA$300,11,FALSE))</f>
        <v>潟上市天王字追分西2-35</v>
      </c>
      <c r="E10" s="317"/>
      <c r="F10" s="318"/>
      <c r="G10" s="314"/>
      <c r="H10" s="314"/>
      <c r="I10" s="314"/>
      <c r="J10" s="314"/>
      <c r="K10" s="310"/>
      <c r="L10" s="307"/>
      <c r="M10" s="310"/>
      <c r="N10" s="307"/>
      <c r="O10" s="310"/>
      <c r="P10" s="307"/>
      <c r="Q10" s="310"/>
      <c r="R10" s="307"/>
      <c r="S10" s="310"/>
      <c r="T10" s="307"/>
      <c r="U10" s="310"/>
      <c r="V10" s="307"/>
      <c r="W10" s="310"/>
      <c r="X10" s="307"/>
      <c r="Y10" s="310"/>
      <c r="Z10" s="307"/>
      <c r="AA10" s="308"/>
      <c r="AB10" s="309"/>
    </row>
    <row r="11" spans="2:28" ht="13.5" customHeight="1">
      <c r="B11" s="312"/>
      <c r="C11" s="315"/>
      <c r="D11" s="316"/>
      <c r="E11" s="317"/>
      <c r="F11" s="318"/>
      <c r="G11" s="314"/>
      <c r="H11" s="314"/>
      <c r="I11" s="314"/>
      <c r="J11" s="314"/>
      <c r="K11" s="310"/>
      <c r="L11" s="307"/>
      <c r="M11" s="310"/>
      <c r="N11" s="307"/>
      <c r="O11" s="310"/>
      <c r="P11" s="307"/>
      <c r="Q11" s="310"/>
      <c r="R11" s="307"/>
      <c r="S11" s="310"/>
      <c r="T11" s="307"/>
      <c r="U11" s="310"/>
      <c r="V11" s="307"/>
      <c r="W11" s="310"/>
      <c r="X11" s="307"/>
      <c r="Y11" s="310"/>
      <c r="Z11" s="307"/>
      <c r="AA11" s="308"/>
      <c r="AB11" s="309"/>
    </row>
    <row r="12" spans="2:28" ht="3.75" customHeight="1">
      <c r="B12" s="312"/>
      <c r="C12" s="51"/>
      <c r="D12" s="53"/>
      <c r="E12" s="55"/>
      <c r="F12" s="60"/>
      <c r="G12" s="314"/>
      <c r="H12" s="314"/>
      <c r="I12" s="314"/>
      <c r="J12" s="314"/>
      <c r="K12" s="310"/>
      <c r="L12" s="307"/>
      <c r="M12" s="310"/>
      <c r="N12" s="307"/>
      <c r="O12" s="310"/>
      <c r="P12" s="307"/>
      <c r="Q12" s="310"/>
      <c r="R12" s="307"/>
      <c r="S12" s="310"/>
      <c r="T12" s="307"/>
      <c r="U12" s="310"/>
      <c r="V12" s="307"/>
      <c r="W12" s="310"/>
      <c r="X12" s="307"/>
      <c r="Y12" s="310"/>
      <c r="Z12" s="307"/>
      <c r="AA12" s="308"/>
      <c r="AB12" s="309"/>
    </row>
    <row r="13" spans="2:28" ht="13.5" customHeight="1">
      <c r="B13" s="312"/>
      <c r="C13" s="51" t="s">
        <v>526</v>
      </c>
      <c r="D13" s="340" t="str">
        <f>IF(B8="","",VLOOKUP(B8,data!$A$1:$CA$300,12,FALSE))</f>
        <v>018-873-7775</v>
      </c>
      <c r="E13" s="341"/>
      <c r="F13" s="342"/>
      <c r="G13" s="314"/>
      <c r="H13" s="314"/>
      <c r="I13" s="314"/>
      <c r="J13" s="314"/>
      <c r="K13" s="310"/>
      <c r="L13" s="307"/>
      <c r="M13" s="310"/>
      <c r="N13" s="307"/>
      <c r="O13" s="310"/>
      <c r="P13" s="307"/>
      <c r="Q13" s="310"/>
      <c r="R13" s="307"/>
      <c r="S13" s="310"/>
      <c r="T13" s="307"/>
      <c r="U13" s="310"/>
      <c r="V13" s="307"/>
      <c r="W13" s="310"/>
      <c r="X13" s="307"/>
      <c r="Y13" s="310"/>
      <c r="Z13" s="307"/>
      <c r="AA13" s="308"/>
      <c r="AB13" s="309"/>
    </row>
    <row r="14" spans="2:28" ht="13.5" customHeight="1">
      <c r="B14" s="312"/>
      <c r="C14" s="51" t="s">
        <v>1184</v>
      </c>
      <c r="D14" s="340" t="str">
        <f>IF(B8="","",VLOOKUP(B8,data!$A$1:$CA$300,13,FALSE))</f>
        <v>018-873-7776</v>
      </c>
      <c r="E14" s="341"/>
      <c r="F14" s="342"/>
      <c r="G14" s="314"/>
      <c r="H14" s="314"/>
      <c r="I14" s="314"/>
      <c r="J14" s="314"/>
      <c r="K14" s="310"/>
      <c r="L14" s="307"/>
      <c r="M14" s="310"/>
      <c r="N14" s="307"/>
      <c r="O14" s="310"/>
      <c r="P14" s="307"/>
      <c r="Q14" s="310"/>
      <c r="R14" s="307"/>
      <c r="S14" s="310"/>
      <c r="T14" s="307"/>
      <c r="U14" s="310"/>
      <c r="V14" s="307"/>
      <c r="W14" s="310"/>
      <c r="X14" s="307"/>
      <c r="Y14" s="310"/>
      <c r="Z14" s="307"/>
      <c r="AA14" s="308"/>
      <c r="AB14" s="309"/>
    </row>
    <row r="15" spans="2:28" ht="3.75" customHeight="1">
      <c r="B15" s="312"/>
      <c r="C15" s="51"/>
      <c r="D15" s="53"/>
      <c r="E15" s="55"/>
      <c r="F15" s="60"/>
      <c r="G15" s="314"/>
      <c r="H15" s="314"/>
      <c r="I15" s="314"/>
      <c r="J15" s="314"/>
      <c r="K15" s="310"/>
      <c r="L15" s="307"/>
      <c r="M15" s="310"/>
      <c r="N15" s="307"/>
      <c r="O15" s="310"/>
      <c r="P15" s="307"/>
      <c r="Q15" s="310"/>
      <c r="R15" s="307"/>
      <c r="S15" s="310"/>
      <c r="T15" s="307"/>
      <c r="U15" s="310"/>
      <c r="V15" s="307"/>
      <c r="W15" s="310"/>
      <c r="X15" s="307"/>
      <c r="Y15" s="310"/>
      <c r="Z15" s="307"/>
      <c r="AA15" s="308"/>
      <c r="AB15" s="309"/>
    </row>
    <row r="16" spans="2:28" ht="13.5" customHeight="1">
      <c r="B16" s="312"/>
      <c r="C16" s="51" t="s">
        <v>326</v>
      </c>
      <c r="D16" s="54" t="str">
        <f>IF(B8="","",VLOOKUP(B8,data!$A$1:$CA$300,24,FALSE))</f>
        <v>08:30</v>
      </c>
      <c r="E16" s="57" t="s">
        <v>8</v>
      </c>
      <c r="F16" s="59" t="str">
        <f>IF(B8="","",VLOOKUP(B8,data!$A$1:$CA$300,25,FALSE))</f>
        <v>17:30</v>
      </c>
      <c r="G16" s="314"/>
      <c r="H16" s="314"/>
      <c r="I16" s="314"/>
      <c r="J16" s="314"/>
      <c r="K16" s="310"/>
      <c r="L16" s="307"/>
      <c r="M16" s="310"/>
      <c r="N16" s="307"/>
      <c r="O16" s="310"/>
      <c r="P16" s="307"/>
      <c r="Q16" s="310"/>
      <c r="R16" s="307"/>
      <c r="S16" s="310"/>
      <c r="T16" s="307"/>
      <c r="U16" s="310"/>
      <c r="V16" s="307"/>
      <c r="W16" s="310"/>
      <c r="X16" s="307"/>
      <c r="Y16" s="310"/>
      <c r="Z16" s="307"/>
      <c r="AA16" s="308"/>
      <c r="AB16" s="309"/>
    </row>
    <row r="17" spans="2:28" ht="27" customHeight="1">
      <c r="B17" s="313"/>
      <c r="C17" s="52" t="s">
        <v>1185</v>
      </c>
      <c r="D17" s="331" t="str">
        <f>IF(B8="","",VLOOKUP(B8,data!$A$1:$CA$300,26,FALSE))</f>
        <v>年中無休</v>
      </c>
      <c r="E17" s="332"/>
      <c r="F17" s="333"/>
      <c r="G17" s="314"/>
      <c r="H17" s="314"/>
      <c r="I17" s="314"/>
      <c r="J17" s="314"/>
      <c r="K17" s="310"/>
      <c r="L17" s="307"/>
      <c r="M17" s="310"/>
      <c r="N17" s="307"/>
      <c r="O17" s="310"/>
      <c r="P17" s="307"/>
      <c r="Q17" s="310"/>
      <c r="R17" s="307"/>
      <c r="S17" s="310"/>
      <c r="T17" s="307"/>
      <c r="U17" s="310"/>
      <c r="V17" s="307"/>
      <c r="W17" s="310"/>
      <c r="X17" s="307"/>
      <c r="Y17" s="310"/>
      <c r="Z17" s="307"/>
      <c r="AA17" s="308"/>
      <c r="AB17" s="309"/>
    </row>
    <row r="18" spans="2:28" ht="33.75" customHeight="1">
      <c r="B18" s="311">
        <v>87</v>
      </c>
      <c r="C18" s="50" t="s">
        <v>462</v>
      </c>
      <c r="D18" s="334" t="str">
        <f>IF(B18="","",VLOOKUP(B18,data!$A$1:$CA$300,9,FALSE))</f>
        <v>ショートステイかたがみ</v>
      </c>
      <c r="E18" s="335"/>
      <c r="F18" s="336"/>
      <c r="G18" s="314" t="str">
        <f>IF(B18="","",VLOOKUP(B18,data!$A$1:$CA$300,73,FALSE))</f>
        <v>32</v>
      </c>
      <c r="H18" s="314" t="str">
        <f>IF(B18="","",VLOOKUP(B18,data!$A$1:$CA$300,74,FALSE))</f>
        <v>32</v>
      </c>
      <c r="I18" s="314" t="str">
        <f>IF(B18="","",VLOOKUP(B18,data!$A$1:$CA$300,75,FALSE))</f>
        <v>0</v>
      </c>
      <c r="J18" s="314" t="str">
        <f>IF(B18="","",VLOOKUP(B18,data!$A$1:$CA$300,76,FALSE))</f>
        <v>0</v>
      </c>
      <c r="K18" s="310" t="str">
        <f>IF(B18="","",VLOOKUP(B18,data!$A$1:$CA$300,31,FALSE))</f>
        <v>○</v>
      </c>
      <c r="L18" s="307" t="str">
        <f>IF(B18="","",VLOOKUP(B18,data!$A$1:$CA$300,33,FALSE))</f>
        <v>○</v>
      </c>
      <c r="M18" s="310" t="str">
        <f>IF(B18="","",VLOOKUP(B18,data!$A$1:$CA$300,35,FALSE))</f>
        <v>○</v>
      </c>
      <c r="N18" s="307" t="str">
        <f>IF(B18="","",VLOOKUP(B18,data!$A$1:$CA$300,37,FALSE))</f>
        <v>○</v>
      </c>
      <c r="O18" s="310" t="str">
        <f>IF(B18="","",VLOOKUP(B18,data!$A$1:$CA$300,39,FALSE))</f>
        <v>×</v>
      </c>
      <c r="P18" s="307" t="str">
        <f>IF(B18="","",VLOOKUP(B18,data!$A$1:$CA$300,41,FALSE))</f>
        <v>×</v>
      </c>
      <c r="Q18" s="310" t="str">
        <f>IF(B18="","",VLOOKUP(B18,data!$A$1:$CA$300,43,FALSE))</f>
        <v>×</v>
      </c>
      <c r="R18" s="307" t="str">
        <f>IF(B18="","",VLOOKUP(B18,data!$A$1:$CA$300,45,FALSE))</f>
        <v>×</v>
      </c>
      <c r="S18" s="310" t="str">
        <f>IF(B18="","",VLOOKUP(B18,data!$A$1:$CA$300,47,FALSE))</f>
        <v>○</v>
      </c>
      <c r="T18" s="307" t="str">
        <f>IF(B18="","",VLOOKUP(B18,data!$A$1:$CA$300,49,FALSE))</f>
        <v>要相談</v>
      </c>
      <c r="U18" s="310" t="str">
        <f>IF(B18="","",VLOOKUP(B18,data!$A$1:$CA$300,51,FALSE))</f>
        <v>×</v>
      </c>
      <c r="V18" s="307" t="str">
        <f>IF(B18="","",VLOOKUP(B18,data!$A$1:$CA$300,53,FALSE))</f>
        <v>要相談</v>
      </c>
      <c r="W18" s="310" t="str">
        <f>IF(B18="","",VLOOKUP(B18,data!$A$1:$CA$300,55,FALSE))</f>
        <v>○</v>
      </c>
      <c r="X18" s="307" t="str">
        <f>IF(B18="","",VLOOKUP(B18,data!$A$1:$CA$300,57,FALSE))</f>
        <v>○</v>
      </c>
      <c r="Y18" s="310" t="str">
        <f>IF(B18="","",VLOOKUP(B18,data!$A$1:$CA$300,59,FALSE))</f>
        <v>×</v>
      </c>
      <c r="Z18" s="307" t="str">
        <f>IF(B18="","",VLOOKUP(B18,data!$A$1:$CA$300,61,FALSE))</f>
        <v>要相談</v>
      </c>
      <c r="AA18" s="308" t="str">
        <f>IF(B18="","",VLOOKUP(B18,data!$A$1:$CA$300,77,FALSE))</f>
        <v>潟上市を中心とした秋田県全域</v>
      </c>
      <c r="AB18" s="309" t="str">
        <f>IF(B18="","",VLOOKUP(B18,data!$A$1:$CA$300,78,FALSE))</f>
        <v/>
      </c>
    </row>
    <row r="19" spans="2:28" ht="15" customHeight="1">
      <c r="B19" s="312"/>
      <c r="C19" s="51" t="s">
        <v>637</v>
      </c>
      <c r="D19" s="337" t="str">
        <f>IF(B18="","",VLOOKUP(B18,data!$A$1:$CA$300,10,FALSE))</f>
        <v>010-0101</v>
      </c>
      <c r="E19" s="338"/>
      <c r="F19" s="339"/>
      <c r="G19" s="314"/>
      <c r="H19" s="314"/>
      <c r="I19" s="314"/>
      <c r="J19" s="314"/>
      <c r="K19" s="310"/>
      <c r="L19" s="307"/>
      <c r="M19" s="310"/>
      <c r="N19" s="307"/>
      <c r="O19" s="310"/>
      <c r="P19" s="307"/>
      <c r="Q19" s="310"/>
      <c r="R19" s="307"/>
      <c r="S19" s="310"/>
      <c r="T19" s="307"/>
      <c r="U19" s="310"/>
      <c r="V19" s="307"/>
      <c r="W19" s="310"/>
      <c r="X19" s="307"/>
      <c r="Y19" s="310"/>
      <c r="Z19" s="307"/>
      <c r="AA19" s="308"/>
      <c r="AB19" s="309"/>
    </row>
    <row r="20" spans="2:28" ht="13.5" customHeight="1">
      <c r="B20" s="312"/>
      <c r="C20" s="315" t="s">
        <v>515</v>
      </c>
      <c r="D20" s="316" t="str">
        <f>IF(B18="","",VLOOKUP(B18,data!$A$1:$CA$300,11,FALSE))</f>
        <v>潟上市天王字長沼40-2</v>
      </c>
      <c r="E20" s="317"/>
      <c r="F20" s="318"/>
      <c r="G20" s="314"/>
      <c r="H20" s="314"/>
      <c r="I20" s="314"/>
      <c r="J20" s="314"/>
      <c r="K20" s="310"/>
      <c r="L20" s="307"/>
      <c r="M20" s="310"/>
      <c r="N20" s="307"/>
      <c r="O20" s="310"/>
      <c r="P20" s="307"/>
      <c r="Q20" s="310"/>
      <c r="R20" s="307"/>
      <c r="S20" s="310"/>
      <c r="T20" s="307"/>
      <c r="U20" s="310"/>
      <c r="V20" s="307"/>
      <c r="W20" s="310"/>
      <c r="X20" s="307"/>
      <c r="Y20" s="310"/>
      <c r="Z20" s="307"/>
      <c r="AA20" s="308"/>
      <c r="AB20" s="309"/>
    </row>
    <row r="21" spans="2:28" ht="13.5" customHeight="1">
      <c r="B21" s="312"/>
      <c r="C21" s="315"/>
      <c r="D21" s="316"/>
      <c r="E21" s="317"/>
      <c r="F21" s="318"/>
      <c r="G21" s="314"/>
      <c r="H21" s="314"/>
      <c r="I21" s="314"/>
      <c r="J21" s="314"/>
      <c r="K21" s="310"/>
      <c r="L21" s="307"/>
      <c r="M21" s="310"/>
      <c r="N21" s="307"/>
      <c r="O21" s="310"/>
      <c r="P21" s="307"/>
      <c r="Q21" s="310"/>
      <c r="R21" s="307"/>
      <c r="S21" s="310"/>
      <c r="T21" s="307"/>
      <c r="U21" s="310"/>
      <c r="V21" s="307"/>
      <c r="W21" s="310"/>
      <c r="X21" s="307"/>
      <c r="Y21" s="310"/>
      <c r="Z21" s="307"/>
      <c r="AA21" s="308"/>
      <c r="AB21" s="309"/>
    </row>
    <row r="22" spans="2:28" ht="3.75" customHeight="1">
      <c r="B22" s="312"/>
      <c r="C22" s="51"/>
      <c r="D22" s="53"/>
      <c r="E22" s="55"/>
      <c r="F22" s="60"/>
      <c r="G22" s="314"/>
      <c r="H22" s="314"/>
      <c r="I22" s="314"/>
      <c r="J22" s="314"/>
      <c r="K22" s="310"/>
      <c r="L22" s="307"/>
      <c r="M22" s="310"/>
      <c r="N22" s="307"/>
      <c r="O22" s="310"/>
      <c r="P22" s="307"/>
      <c r="Q22" s="310"/>
      <c r="R22" s="307"/>
      <c r="S22" s="310"/>
      <c r="T22" s="307"/>
      <c r="U22" s="310"/>
      <c r="V22" s="307"/>
      <c r="W22" s="310"/>
      <c r="X22" s="307"/>
      <c r="Y22" s="310"/>
      <c r="Z22" s="307"/>
      <c r="AA22" s="308"/>
      <c r="AB22" s="309"/>
    </row>
    <row r="23" spans="2:28" ht="13.5" customHeight="1">
      <c r="B23" s="312"/>
      <c r="C23" s="51" t="s">
        <v>526</v>
      </c>
      <c r="D23" s="340" t="str">
        <f>IF(B18="","",VLOOKUP(B18,data!$A$1:$CA$300,12,FALSE))</f>
        <v>018-874-8020</v>
      </c>
      <c r="E23" s="341"/>
      <c r="F23" s="342"/>
      <c r="G23" s="314"/>
      <c r="H23" s="314"/>
      <c r="I23" s="314"/>
      <c r="J23" s="314"/>
      <c r="K23" s="310"/>
      <c r="L23" s="307"/>
      <c r="M23" s="310"/>
      <c r="N23" s="307"/>
      <c r="O23" s="310"/>
      <c r="P23" s="307"/>
      <c r="Q23" s="310"/>
      <c r="R23" s="307"/>
      <c r="S23" s="310"/>
      <c r="T23" s="307"/>
      <c r="U23" s="310"/>
      <c r="V23" s="307"/>
      <c r="W23" s="310"/>
      <c r="X23" s="307"/>
      <c r="Y23" s="310"/>
      <c r="Z23" s="307"/>
      <c r="AA23" s="308"/>
      <c r="AB23" s="309"/>
    </row>
    <row r="24" spans="2:28" ht="13.5" customHeight="1">
      <c r="B24" s="312"/>
      <c r="C24" s="51" t="s">
        <v>1184</v>
      </c>
      <c r="D24" s="340" t="str">
        <f>IF(B18="","",VLOOKUP(B18,data!$A$1:$CA$300,13,FALSE))</f>
        <v>018-870-4010</v>
      </c>
      <c r="E24" s="341"/>
      <c r="F24" s="342"/>
      <c r="G24" s="314"/>
      <c r="H24" s="314"/>
      <c r="I24" s="314"/>
      <c r="J24" s="314"/>
      <c r="K24" s="310"/>
      <c r="L24" s="307"/>
      <c r="M24" s="310"/>
      <c r="N24" s="307"/>
      <c r="O24" s="310"/>
      <c r="P24" s="307"/>
      <c r="Q24" s="310"/>
      <c r="R24" s="307"/>
      <c r="S24" s="310"/>
      <c r="T24" s="307"/>
      <c r="U24" s="310"/>
      <c r="V24" s="307"/>
      <c r="W24" s="310"/>
      <c r="X24" s="307"/>
      <c r="Y24" s="310"/>
      <c r="Z24" s="307"/>
      <c r="AA24" s="308"/>
      <c r="AB24" s="309"/>
    </row>
    <row r="25" spans="2:28" ht="3.75" customHeight="1">
      <c r="B25" s="312"/>
      <c r="C25" s="51"/>
      <c r="D25" s="53"/>
      <c r="E25" s="55"/>
      <c r="F25" s="60"/>
      <c r="G25" s="314"/>
      <c r="H25" s="314"/>
      <c r="I25" s="314"/>
      <c r="J25" s="314"/>
      <c r="K25" s="310"/>
      <c r="L25" s="307"/>
      <c r="M25" s="310"/>
      <c r="N25" s="307"/>
      <c r="O25" s="310"/>
      <c r="P25" s="307"/>
      <c r="Q25" s="310"/>
      <c r="R25" s="307"/>
      <c r="S25" s="310"/>
      <c r="T25" s="307"/>
      <c r="U25" s="310"/>
      <c r="V25" s="307"/>
      <c r="W25" s="310"/>
      <c r="X25" s="307"/>
      <c r="Y25" s="310"/>
      <c r="Z25" s="307"/>
      <c r="AA25" s="308"/>
      <c r="AB25" s="309"/>
    </row>
    <row r="26" spans="2:28" ht="13.5" customHeight="1">
      <c r="B26" s="312"/>
      <c r="C26" s="51" t="s">
        <v>326</v>
      </c>
      <c r="D26" s="54" t="str">
        <f>IF(B18="","",VLOOKUP(B18,data!$A$1:$CA$300,24,FALSE))</f>
        <v>08:30</v>
      </c>
      <c r="E26" s="57" t="s">
        <v>8</v>
      </c>
      <c r="F26" s="59" t="str">
        <f>IF(B18="","",VLOOKUP(B18,data!$A$1:$CA$300,25,FALSE))</f>
        <v>17:30</v>
      </c>
      <c r="G26" s="314"/>
      <c r="H26" s="314"/>
      <c r="I26" s="314"/>
      <c r="J26" s="314"/>
      <c r="K26" s="310"/>
      <c r="L26" s="307"/>
      <c r="M26" s="310"/>
      <c r="N26" s="307"/>
      <c r="O26" s="310"/>
      <c r="P26" s="307"/>
      <c r="Q26" s="310"/>
      <c r="R26" s="307"/>
      <c r="S26" s="310"/>
      <c r="T26" s="307"/>
      <c r="U26" s="310"/>
      <c r="V26" s="307"/>
      <c r="W26" s="310"/>
      <c r="X26" s="307"/>
      <c r="Y26" s="310"/>
      <c r="Z26" s="307"/>
      <c r="AA26" s="308"/>
      <c r="AB26" s="309"/>
    </row>
    <row r="27" spans="2:28" ht="27" customHeight="1">
      <c r="B27" s="313"/>
      <c r="C27" s="52" t="s">
        <v>1185</v>
      </c>
      <c r="D27" s="331" t="str">
        <f>IF(B18="","",VLOOKUP(B18,data!$A$1:$CA$300,26,FALSE))</f>
        <v>年中無休</v>
      </c>
      <c r="E27" s="332"/>
      <c r="F27" s="333"/>
      <c r="G27" s="314"/>
      <c r="H27" s="314"/>
      <c r="I27" s="314"/>
      <c r="J27" s="314"/>
      <c r="K27" s="310"/>
      <c r="L27" s="307"/>
      <c r="M27" s="310"/>
      <c r="N27" s="307"/>
      <c r="O27" s="310"/>
      <c r="P27" s="307"/>
      <c r="Q27" s="310"/>
      <c r="R27" s="307"/>
      <c r="S27" s="310"/>
      <c r="T27" s="307"/>
      <c r="U27" s="310"/>
      <c r="V27" s="307"/>
      <c r="W27" s="310"/>
      <c r="X27" s="307"/>
      <c r="Y27" s="310"/>
      <c r="Z27" s="307"/>
      <c r="AA27" s="308"/>
      <c r="AB27" s="309"/>
    </row>
    <row r="28" spans="2:28" ht="33.75" customHeight="1">
      <c r="B28" s="311">
        <v>88</v>
      </c>
      <c r="C28" s="50" t="s">
        <v>462</v>
      </c>
      <c r="D28" s="334" t="str">
        <f>IF(B28="","",VLOOKUP(B28,data!$A$1:$CA$300,9,FALSE))</f>
        <v>短期ケアセンター
松恵苑</v>
      </c>
      <c r="E28" s="335"/>
      <c r="F28" s="336"/>
      <c r="G28" s="314" t="str">
        <f>IF(B28="","",VLOOKUP(B28,data!$A$1:$CA$300,73,FALSE))</f>
        <v>10</v>
      </c>
      <c r="H28" s="314" t="str">
        <f>IF(B28="","",VLOOKUP(B28,data!$A$1:$CA$300,74,FALSE))</f>
        <v>2</v>
      </c>
      <c r="I28" s="314" t="str">
        <f>IF(B28="","",VLOOKUP(B28,data!$A$1:$CA$300,75,FALSE))</f>
        <v>0</v>
      </c>
      <c r="J28" s="314" t="str">
        <f>IF(B28="","",VLOOKUP(B28,data!$A$1:$CA$300,76,FALSE))</f>
        <v>8</v>
      </c>
      <c r="K28" s="310" t="str">
        <f>IF(B28="","",VLOOKUP(B28,data!$A$1:$CA$300,31,FALSE))</f>
        <v>要相談</v>
      </c>
      <c r="L28" s="307" t="str">
        <f>IF(B28="","",VLOOKUP(B28,data!$A$1:$CA$300,33,FALSE))</f>
        <v>○</v>
      </c>
      <c r="M28" s="310" t="str">
        <f>IF(B28="","",VLOOKUP(B28,data!$A$1:$CA$300,35,FALSE))</f>
        <v>○</v>
      </c>
      <c r="N28" s="307" t="str">
        <f>IF(B28="","",VLOOKUP(B28,data!$A$1:$CA$300,37,FALSE))</f>
        <v>要相談</v>
      </c>
      <c r="O28" s="310" t="str">
        <f>IF(B28="","",VLOOKUP(B28,data!$A$1:$CA$300,39,FALSE))</f>
        <v>○</v>
      </c>
      <c r="P28" s="307" t="str">
        <f>IF(B28="","",VLOOKUP(B28,data!$A$1:$CA$300,41,FALSE))</f>
        <v>×</v>
      </c>
      <c r="Q28" s="310" t="str">
        <f>IF(B28="","",VLOOKUP(B28,data!$A$1:$CA$300,43,FALSE))</f>
        <v>×</v>
      </c>
      <c r="R28" s="307" t="str">
        <f>IF(B28="","",VLOOKUP(B28,data!$A$1:$CA$300,45,FALSE))</f>
        <v>×</v>
      </c>
      <c r="S28" s="310" t="str">
        <f>IF(B28="","",VLOOKUP(B28,data!$A$1:$CA$300,47,FALSE))</f>
        <v>○</v>
      </c>
      <c r="T28" s="307" t="str">
        <f>IF(B28="","",VLOOKUP(B28,data!$A$1:$CA$300,49,FALSE))</f>
        <v>要相談</v>
      </c>
      <c r="U28" s="310" t="str">
        <f>IF(B28="","",VLOOKUP(B28,data!$A$1:$CA$300,51,FALSE))</f>
        <v>○</v>
      </c>
      <c r="V28" s="307" t="str">
        <f>IF(B28="","",VLOOKUP(B28,data!$A$1:$CA$300,53,FALSE))</f>
        <v>○</v>
      </c>
      <c r="W28" s="310" t="str">
        <f>IF(B28="","",VLOOKUP(B28,data!$A$1:$CA$300,55,FALSE))</f>
        <v>○</v>
      </c>
      <c r="X28" s="307" t="str">
        <f>IF(B28="","",VLOOKUP(B28,data!$A$1:$CA$300,57,FALSE))</f>
        <v>○</v>
      </c>
      <c r="Y28" s="310" t="str">
        <f>IF(B28="","",VLOOKUP(B28,data!$A$1:$CA$300,59,FALSE))</f>
        <v>要相談</v>
      </c>
      <c r="Z28" s="307" t="str">
        <f>IF(B28="","",VLOOKUP(B28,data!$A$1:$CA$300,61,FALSE))</f>
        <v>×</v>
      </c>
      <c r="AA28" s="308" t="str">
        <f>IF(B28="","",VLOOKUP(B28,data!$A$1:$CA$300,77,FALSE))</f>
        <v>潟上市
男鹿市
五城目町
井川町
八郎潟町
大潟村
秋田市（一部地域除く）</v>
      </c>
      <c r="AB28" s="309" t="str">
        <f>IF(B28="","",VLOOKUP(B28,data!$A$1:$CA$300,78,FALSE))</f>
        <v>※居室は特別養護老人ホームの空床利用となります。</v>
      </c>
    </row>
    <row r="29" spans="2:28" ht="15" customHeight="1">
      <c r="B29" s="312"/>
      <c r="C29" s="51" t="s">
        <v>637</v>
      </c>
      <c r="D29" s="337" t="str">
        <f>IF(B28="","",VLOOKUP(B28,data!$A$1:$CA$300,10,FALSE))</f>
        <v>010-0201</v>
      </c>
      <c r="E29" s="338"/>
      <c r="F29" s="339"/>
      <c r="G29" s="314"/>
      <c r="H29" s="314"/>
      <c r="I29" s="314"/>
      <c r="J29" s="314"/>
      <c r="K29" s="310"/>
      <c r="L29" s="307"/>
      <c r="M29" s="310"/>
      <c r="N29" s="307"/>
      <c r="O29" s="310"/>
      <c r="P29" s="307"/>
      <c r="Q29" s="310"/>
      <c r="R29" s="307"/>
      <c r="S29" s="310"/>
      <c r="T29" s="307"/>
      <c r="U29" s="310"/>
      <c r="V29" s="307"/>
      <c r="W29" s="310"/>
      <c r="X29" s="307"/>
      <c r="Y29" s="310"/>
      <c r="Z29" s="307"/>
      <c r="AA29" s="308"/>
      <c r="AB29" s="309"/>
    </row>
    <row r="30" spans="2:28" ht="13.5" customHeight="1">
      <c r="B30" s="312"/>
      <c r="C30" s="315" t="s">
        <v>515</v>
      </c>
      <c r="D30" s="316" t="str">
        <f>IF(B28="","",VLOOKUP(B28,data!$A$1:$CA$300,11,FALSE))</f>
        <v>潟上市天王字鶴沼台43-226</v>
      </c>
      <c r="E30" s="317"/>
      <c r="F30" s="318"/>
      <c r="G30" s="314"/>
      <c r="H30" s="314"/>
      <c r="I30" s="314"/>
      <c r="J30" s="314"/>
      <c r="K30" s="310"/>
      <c r="L30" s="307"/>
      <c r="M30" s="310"/>
      <c r="N30" s="307"/>
      <c r="O30" s="310"/>
      <c r="P30" s="307"/>
      <c r="Q30" s="310"/>
      <c r="R30" s="307"/>
      <c r="S30" s="310"/>
      <c r="T30" s="307"/>
      <c r="U30" s="310"/>
      <c r="V30" s="307"/>
      <c r="W30" s="310"/>
      <c r="X30" s="307"/>
      <c r="Y30" s="310"/>
      <c r="Z30" s="307"/>
      <c r="AA30" s="308"/>
      <c r="AB30" s="309"/>
    </row>
    <row r="31" spans="2:28" ht="13.5" customHeight="1">
      <c r="B31" s="312"/>
      <c r="C31" s="315"/>
      <c r="D31" s="316"/>
      <c r="E31" s="317"/>
      <c r="F31" s="318"/>
      <c r="G31" s="314"/>
      <c r="H31" s="314"/>
      <c r="I31" s="314"/>
      <c r="J31" s="314"/>
      <c r="K31" s="310"/>
      <c r="L31" s="307"/>
      <c r="M31" s="310"/>
      <c r="N31" s="307"/>
      <c r="O31" s="310"/>
      <c r="P31" s="307"/>
      <c r="Q31" s="310"/>
      <c r="R31" s="307"/>
      <c r="S31" s="310"/>
      <c r="T31" s="307"/>
      <c r="U31" s="310"/>
      <c r="V31" s="307"/>
      <c r="W31" s="310"/>
      <c r="X31" s="307"/>
      <c r="Y31" s="310"/>
      <c r="Z31" s="307"/>
      <c r="AA31" s="308"/>
      <c r="AB31" s="309"/>
    </row>
    <row r="32" spans="2:28" ht="3.75" customHeight="1">
      <c r="B32" s="312"/>
      <c r="C32" s="51"/>
      <c r="D32" s="53"/>
      <c r="E32" s="55"/>
      <c r="F32" s="60"/>
      <c r="G32" s="314"/>
      <c r="H32" s="314"/>
      <c r="I32" s="314"/>
      <c r="J32" s="314"/>
      <c r="K32" s="310"/>
      <c r="L32" s="307"/>
      <c r="M32" s="310"/>
      <c r="N32" s="307"/>
      <c r="O32" s="310"/>
      <c r="P32" s="307"/>
      <c r="Q32" s="310"/>
      <c r="R32" s="307"/>
      <c r="S32" s="310"/>
      <c r="T32" s="307"/>
      <c r="U32" s="310"/>
      <c r="V32" s="307"/>
      <c r="W32" s="310"/>
      <c r="X32" s="307"/>
      <c r="Y32" s="310"/>
      <c r="Z32" s="307"/>
      <c r="AA32" s="308"/>
      <c r="AB32" s="309"/>
    </row>
    <row r="33" spans="2:28" ht="13.5" customHeight="1">
      <c r="B33" s="312"/>
      <c r="C33" s="51" t="s">
        <v>526</v>
      </c>
      <c r="D33" s="340" t="str">
        <f>IF(B28="","",VLOOKUP(B28,data!$A$1:$CA$300,12,FALSE))</f>
        <v>018-878-5533</v>
      </c>
      <c r="E33" s="341"/>
      <c r="F33" s="342"/>
      <c r="G33" s="314"/>
      <c r="H33" s="314"/>
      <c r="I33" s="314"/>
      <c r="J33" s="314"/>
      <c r="K33" s="310"/>
      <c r="L33" s="307"/>
      <c r="M33" s="310"/>
      <c r="N33" s="307"/>
      <c r="O33" s="310"/>
      <c r="P33" s="307"/>
      <c r="Q33" s="310"/>
      <c r="R33" s="307"/>
      <c r="S33" s="310"/>
      <c r="T33" s="307"/>
      <c r="U33" s="310"/>
      <c r="V33" s="307"/>
      <c r="W33" s="310"/>
      <c r="X33" s="307"/>
      <c r="Y33" s="310"/>
      <c r="Z33" s="307"/>
      <c r="AA33" s="308"/>
      <c r="AB33" s="309"/>
    </row>
    <row r="34" spans="2:28" ht="13.5" customHeight="1">
      <c r="B34" s="312"/>
      <c r="C34" s="51" t="s">
        <v>1184</v>
      </c>
      <c r="D34" s="340" t="str">
        <f>IF(B28="","",VLOOKUP(B28,data!$A$1:$CA$300,13,FALSE))</f>
        <v>018-878-5535</v>
      </c>
      <c r="E34" s="341"/>
      <c r="F34" s="342"/>
      <c r="G34" s="314"/>
      <c r="H34" s="314"/>
      <c r="I34" s="314"/>
      <c r="J34" s="314"/>
      <c r="K34" s="310"/>
      <c r="L34" s="307"/>
      <c r="M34" s="310"/>
      <c r="N34" s="307"/>
      <c r="O34" s="310"/>
      <c r="P34" s="307"/>
      <c r="Q34" s="310"/>
      <c r="R34" s="307"/>
      <c r="S34" s="310"/>
      <c r="T34" s="307"/>
      <c r="U34" s="310"/>
      <c r="V34" s="307"/>
      <c r="W34" s="310"/>
      <c r="X34" s="307"/>
      <c r="Y34" s="310"/>
      <c r="Z34" s="307"/>
      <c r="AA34" s="308"/>
      <c r="AB34" s="309"/>
    </row>
    <row r="35" spans="2:28" ht="3.75" customHeight="1">
      <c r="B35" s="312"/>
      <c r="C35" s="51"/>
      <c r="D35" s="53"/>
      <c r="E35" s="55"/>
      <c r="F35" s="60"/>
      <c r="G35" s="314"/>
      <c r="H35" s="314"/>
      <c r="I35" s="314"/>
      <c r="J35" s="314"/>
      <c r="K35" s="310"/>
      <c r="L35" s="307"/>
      <c r="M35" s="310"/>
      <c r="N35" s="307"/>
      <c r="O35" s="310"/>
      <c r="P35" s="307"/>
      <c r="Q35" s="310"/>
      <c r="R35" s="307"/>
      <c r="S35" s="310"/>
      <c r="T35" s="307"/>
      <c r="U35" s="310"/>
      <c r="V35" s="307"/>
      <c r="W35" s="310"/>
      <c r="X35" s="307"/>
      <c r="Y35" s="310"/>
      <c r="Z35" s="307"/>
      <c r="AA35" s="308"/>
      <c r="AB35" s="309"/>
    </row>
    <row r="36" spans="2:28" ht="13.5" customHeight="1">
      <c r="B36" s="312"/>
      <c r="C36" s="51" t="s">
        <v>326</v>
      </c>
      <c r="D36" s="54" t="str">
        <f>IF(B28="","",VLOOKUP(B28,data!$A$1:$CA$300,24,FALSE))</f>
        <v>09:00</v>
      </c>
      <c r="E36" s="57" t="s">
        <v>8</v>
      </c>
      <c r="F36" s="59" t="str">
        <f>IF(B28="","",VLOOKUP(B28,data!$A$1:$CA$300,25,FALSE))</f>
        <v>18:00</v>
      </c>
      <c r="G36" s="314"/>
      <c r="H36" s="314"/>
      <c r="I36" s="314"/>
      <c r="J36" s="314"/>
      <c r="K36" s="310"/>
      <c r="L36" s="307"/>
      <c r="M36" s="310"/>
      <c r="N36" s="307"/>
      <c r="O36" s="310"/>
      <c r="P36" s="307"/>
      <c r="Q36" s="310"/>
      <c r="R36" s="307"/>
      <c r="S36" s="310"/>
      <c r="T36" s="307"/>
      <c r="U36" s="310"/>
      <c r="V36" s="307"/>
      <c r="W36" s="310"/>
      <c r="X36" s="307"/>
      <c r="Y36" s="310"/>
      <c r="Z36" s="307"/>
      <c r="AA36" s="308"/>
      <c r="AB36" s="309"/>
    </row>
    <row r="37" spans="2:28" ht="27" customHeight="1">
      <c r="B37" s="313"/>
      <c r="C37" s="52" t="s">
        <v>1185</v>
      </c>
      <c r="D37" s="331" t="str">
        <f>IF(B28="","",VLOOKUP(B28,data!$A$1:$CA$300,26,FALSE))</f>
        <v>年中無休</v>
      </c>
      <c r="E37" s="332"/>
      <c r="F37" s="333"/>
      <c r="G37" s="314"/>
      <c r="H37" s="314"/>
      <c r="I37" s="314"/>
      <c r="J37" s="314"/>
      <c r="K37" s="310"/>
      <c r="L37" s="307"/>
      <c r="M37" s="310"/>
      <c r="N37" s="307"/>
      <c r="O37" s="310"/>
      <c r="P37" s="307"/>
      <c r="Q37" s="310"/>
      <c r="R37" s="307"/>
      <c r="S37" s="310"/>
      <c r="T37" s="307"/>
      <c r="U37" s="310"/>
      <c r="V37" s="307"/>
      <c r="W37" s="310"/>
      <c r="X37" s="307"/>
      <c r="Y37" s="310"/>
      <c r="Z37" s="307"/>
      <c r="AA37" s="308"/>
      <c r="AB37" s="309"/>
    </row>
    <row r="38" spans="2:28" ht="33.75" customHeight="1">
      <c r="B38" s="311">
        <v>89</v>
      </c>
      <c r="C38" s="50" t="s">
        <v>462</v>
      </c>
      <c r="D38" s="334" t="str">
        <f>IF(B38="","",VLOOKUP(B38,data!$A$1:$CA$300,9,FALSE))</f>
        <v>ショートステイ啄木鳥</v>
      </c>
      <c r="E38" s="335"/>
      <c r="F38" s="336"/>
      <c r="G38" s="314" t="str">
        <f>IF(B38="","",VLOOKUP(B38,data!$A$1:$CA$300,73,FALSE))</f>
        <v>60</v>
      </c>
      <c r="H38" s="314" t="str">
        <f>IF(B38="","",VLOOKUP(B38,data!$A$1:$CA$300,74,FALSE))</f>
        <v>8</v>
      </c>
      <c r="I38" s="314" t="str">
        <f>IF(B38="","",VLOOKUP(B38,data!$A$1:$CA$300,75,FALSE))</f>
        <v>4</v>
      </c>
      <c r="J38" s="314" t="str">
        <f>IF(B38="","",VLOOKUP(B38,data!$A$1:$CA$300,76,FALSE))</f>
        <v>48</v>
      </c>
      <c r="K38" s="310" t="str">
        <f>IF(B38="","",VLOOKUP(B38,data!$A$1:$CA$300,31,FALSE))</f>
        <v>要相談</v>
      </c>
      <c r="L38" s="307" t="str">
        <f>IF(B38="","",VLOOKUP(B38,data!$A$1:$CA$300,33,FALSE))</f>
        <v>要相談</v>
      </c>
      <c r="M38" s="310" t="str">
        <f>IF(B38="","",VLOOKUP(B38,data!$A$1:$CA$300,35,FALSE))</f>
        <v>○</v>
      </c>
      <c r="N38" s="307" t="str">
        <f>IF(B38="","",VLOOKUP(B38,data!$A$1:$CA$300,37,FALSE))</f>
        <v>○</v>
      </c>
      <c r="O38" s="310" t="str">
        <f>IF(B38="","",VLOOKUP(B38,data!$A$1:$CA$300,39,FALSE))</f>
        <v>×</v>
      </c>
      <c r="P38" s="307" t="str">
        <f>IF(B38="","",VLOOKUP(B38,data!$A$1:$CA$300,41,FALSE))</f>
        <v>×</v>
      </c>
      <c r="Q38" s="310" t="str">
        <f>IF(B38="","",VLOOKUP(B38,data!$A$1:$CA$300,43,FALSE))</f>
        <v>×</v>
      </c>
      <c r="R38" s="307" t="str">
        <f>IF(B38="","",VLOOKUP(B38,data!$A$1:$CA$300,45,FALSE))</f>
        <v>要相談</v>
      </c>
      <c r="S38" s="310" t="str">
        <f>IF(B38="","",VLOOKUP(B38,data!$A$1:$CA$300,47,FALSE))</f>
        <v>○</v>
      </c>
      <c r="T38" s="307" t="str">
        <f>IF(B38="","",VLOOKUP(B38,data!$A$1:$CA$300,49,FALSE))</f>
        <v>要相談</v>
      </c>
      <c r="U38" s="310" t="str">
        <f>IF(B38="","",VLOOKUP(B38,data!$A$1:$CA$300,51,FALSE))</f>
        <v>要相談</v>
      </c>
      <c r="V38" s="307" t="str">
        <f>IF(B38="","",VLOOKUP(B38,data!$A$1:$CA$300,53,FALSE))</f>
        <v>要相談</v>
      </c>
      <c r="W38" s="310" t="str">
        <f>IF(B38="","",VLOOKUP(B38,data!$A$1:$CA$300,55,FALSE))</f>
        <v>○</v>
      </c>
      <c r="X38" s="307" t="str">
        <f>IF(B38="","",VLOOKUP(B38,data!$A$1:$CA$300,57,FALSE))</f>
        <v>○</v>
      </c>
      <c r="Y38" s="310" t="str">
        <f>IF(B38="","",VLOOKUP(B38,data!$A$1:$CA$300,59,FALSE))</f>
        <v>要相談</v>
      </c>
      <c r="Z38" s="307" t="str">
        <f>IF(B38="","",VLOOKUP(B38,data!$A$1:$CA$300,61,FALSE))</f>
        <v>×</v>
      </c>
      <c r="AA38" s="308" t="str">
        <f>IF(B38="","",VLOOKUP(B38,data!$A$1:$CA$300,77,FALSE))</f>
        <v>潟上市
秋田市
男鹿市
五城目町
井川町
八郎潟町
大潟村
三種町</v>
      </c>
      <c r="AB38" s="309" t="str">
        <f>IF(B38="","",VLOOKUP(B38,data!$A$1:$CA$300,78,FALSE))</f>
        <v/>
      </c>
    </row>
    <row r="39" spans="2:28" ht="15" customHeight="1">
      <c r="B39" s="312"/>
      <c r="C39" s="51" t="s">
        <v>637</v>
      </c>
      <c r="D39" s="337" t="str">
        <f>IF(B38="","",VLOOKUP(B38,data!$A$1:$CA$300,10,FALSE))</f>
        <v>010-0201</v>
      </c>
      <c r="E39" s="338"/>
      <c r="F39" s="339"/>
      <c r="G39" s="314"/>
      <c r="H39" s="314"/>
      <c r="I39" s="314"/>
      <c r="J39" s="314"/>
      <c r="K39" s="310"/>
      <c r="L39" s="307"/>
      <c r="M39" s="310"/>
      <c r="N39" s="307"/>
      <c r="O39" s="310"/>
      <c r="P39" s="307"/>
      <c r="Q39" s="310"/>
      <c r="R39" s="307"/>
      <c r="S39" s="310"/>
      <c r="T39" s="307"/>
      <c r="U39" s="310"/>
      <c r="V39" s="307"/>
      <c r="W39" s="310"/>
      <c r="X39" s="307"/>
      <c r="Y39" s="310"/>
      <c r="Z39" s="307"/>
      <c r="AA39" s="308"/>
      <c r="AB39" s="309"/>
    </row>
    <row r="40" spans="2:28" ht="13.5" customHeight="1">
      <c r="B40" s="312"/>
      <c r="C40" s="315" t="s">
        <v>515</v>
      </c>
      <c r="D40" s="316" t="str">
        <f>IF(B38="","",VLOOKUP(B38,data!$A$1:$CA$300,11,FALSE))</f>
        <v>潟上市天王字棒沼台247-1</v>
      </c>
      <c r="E40" s="317"/>
      <c r="F40" s="318"/>
      <c r="G40" s="314"/>
      <c r="H40" s="314"/>
      <c r="I40" s="314"/>
      <c r="J40" s="314"/>
      <c r="K40" s="310"/>
      <c r="L40" s="307"/>
      <c r="M40" s="310"/>
      <c r="N40" s="307"/>
      <c r="O40" s="310"/>
      <c r="P40" s="307"/>
      <c r="Q40" s="310"/>
      <c r="R40" s="307"/>
      <c r="S40" s="310"/>
      <c r="T40" s="307"/>
      <c r="U40" s="310"/>
      <c r="V40" s="307"/>
      <c r="W40" s="310"/>
      <c r="X40" s="307"/>
      <c r="Y40" s="310"/>
      <c r="Z40" s="307"/>
      <c r="AA40" s="308"/>
      <c r="AB40" s="309"/>
    </row>
    <row r="41" spans="2:28" ht="13.5" customHeight="1">
      <c r="B41" s="312"/>
      <c r="C41" s="315"/>
      <c r="D41" s="316"/>
      <c r="E41" s="317"/>
      <c r="F41" s="318"/>
      <c r="G41" s="314"/>
      <c r="H41" s="314"/>
      <c r="I41" s="314"/>
      <c r="J41" s="314"/>
      <c r="K41" s="310"/>
      <c r="L41" s="307"/>
      <c r="M41" s="310"/>
      <c r="N41" s="307"/>
      <c r="O41" s="310"/>
      <c r="P41" s="307"/>
      <c r="Q41" s="310"/>
      <c r="R41" s="307"/>
      <c r="S41" s="310"/>
      <c r="T41" s="307"/>
      <c r="U41" s="310"/>
      <c r="V41" s="307"/>
      <c r="W41" s="310"/>
      <c r="X41" s="307"/>
      <c r="Y41" s="310"/>
      <c r="Z41" s="307"/>
      <c r="AA41" s="308"/>
      <c r="AB41" s="309"/>
    </row>
    <row r="42" spans="2:28" ht="3.75" customHeight="1">
      <c r="B42" s="312"/>
      <c r="C42" s="51"/>
      <c r="D42" s="53"/>
      <c r="E42" s="55"/>
      <c r="F42" s="60"/>
      <c r="G42" s="314"/>
      <c r="H42" s="314"/>
      <c r="I42" s="314"/>
      <c r="J42" s="314"/>
      <c r="K42" s="310"/>
      <c r="L42" s="307"/>
      <c r="M42" s="310"/>
      <c r="N42" s="307"/>
      <c r="O42" s="310"/>
      <c r="P42" s="307"/>
      <c r="Q42" s="310"/>
      <c r="R42" s="307"/>
      <c r="S42" s="310"/>
      <c r="T42" s="307"/>
      <c r="U42" s="310"/>
      <c r="V42" s="307"/>
      <c r="W42" s="310"/>
      <c r="X42" s="307"/>
      <c r="Y42" s="310"/>
      <c r="Z42" s="307"/>
      <c r="AA42" s="308"/>
      <c r="AB42" s="309"/>
    </row>
    <row r="43" spans="2:28" ht="13.5" customHeight="1">
      <c r="B43" s="312"/>
      <c r="C43" s="51" t="s">
        <v>526</v>
      </c>
      <c r="D43" s="340" t="str">
        <f>IF(B38="","",VLOOKUP(B38,data!$A$1:$CA$300,12,FALSE))</f>
        <v>018-872-2515</v>
      </c>
      <c r="E43" s="341"/>
      <c r="F43" s="342"/>
      <c r="G43" s="314"/>
      <c r="H43" s="314"/>
      <c r="I43" s="314"/>
      <c r="J43" s="314"/>
      <c r="K43" s="310"/>
      <c r="L43" s="307"/>
      <c r="M43" s="310"/>
      <c r="N43" s="307"/>
      <c r="O43" s="310"/>
      <c r="P43" s="307"/>
      <c r="Q43" s="310"/>
      <c r="R43" s="307"/>
      <c r="S43" s="310"/>
      <c r="T43" s="307"/>
      <c r="U43" s="310"/>
      <c r="V43" s="307"/>
      <c r="W43" s="310"/>
      <c r="X43" s="307"/>
      <c r="Y43" s="310"/>
      <c r="Z43" s="307"/>
      <c r="AA43" s="308"/>
      <c r="AB43" s="309"/>
    </row>
    <row r="44" spans="2:28" ht="13.5" customHeight="1">
      <c r="B44" s="312"/>
      <c r="C44" s="51" t="s">
        <v>1184</v>
      </c>
      <c r="D44" s="340" t="str">
        <f>IF(B38="","",VLOOKUP(B38,data!$A$1:$CA$300,13,FALSE))</f>
        <v>018-872-2516</v>
      </c>
      <c r="E44" s="341"/>
      <c r="F44" s="342"/>
      <c r="G44" s="314"/>
      <c r="H44" s="314"/>
      <c r="I44" s="314"/>
      <c r="J44" s="314"/>
      <c r="K44" s="310"/>
      <c r="L44" s="307"/>
      <c r="M44" s="310"/>
      <c r="N44" s="307"/>
      <c r="O44" s="310"/>
      <c r="P44" s="307"/>
      <c r="Q44" s="310"/>
      <c r="R44" s="307"/>
      <c r="S44" s="310"/>
      <c r="T44" s="307"/>
      <c r="U44" s="310"/>
      <c r="V44" s="307"/>
      <c r="W44" s="310"/>
      <c r="X44" s="307"/>
      <c r="Y44" s="310"/>
      <c r="Z44" s="307"/>
      <c r="AA44" s="308"/>
      <c r="AB44" s="309"/>
    </row>
    <row r="45" spans="2:28" ht="3.75" customHeight="1">
      <c r="B45" s="312"/>
      <c r="C45" s="51"/>
      <c r="D45" s="53"/>
      <c r="E45" s="55"/>
      <c r="F45" s="60"/>
      <c r="G45" s="314"/>
      <c r="H45" s="314"/>
      <c r="I45" s="314"/>
      <c r="J45" s="314"/>
      <c r="K45" s="310"/>
      <c r="L45" s="307"/>
      <c r="M45" s="310"/>
      <c r="N45" s="307"/>
      <c r="O45" s="310"/>
      <c r="P45" s="307"/>
      <c r="Q45" s="310"/>
      <c r="R45" s="307"/>
      <c r="S45" s="310"/>
      <c r="T45" s="307"/>
      <c r="U45" s="310"/>
      <c r="V45" s="307"/>
      <c r="W45" s="310"/>
      <c r="X45" s="307"/>
      <c r="Y45" s="310"/>
      <c r="Z45" s="307"/>
      <c r="AA45" s="308"/>
      <c r="AB45" s="309"/>
    </row>
    <row r="46" spans="2:28" ht="13.5" customHeight="1">
      <c r="B46" s="312"/>
      <c r="C46" s="51" t="s">
        <v>326</v>
      </c>
      <c r="D46" s="54" t="str">
        <f>IF(B38="","",VLOOKUP(B38,data!$A$1:$CA$300,24,FALSE))</f>
        <v>08:30</v>
      </c>
      <c r="E46" s="57" t="s">
        <v>8</v>
      </c>
      <c r="F46" s="59" t="str">
        <f>IF(B38="","",VLOOKUP(B38,data!$A$1:$CA$300,25,FALSE))</f>
        <v>17:30</v>
      </c>
      <c r="G46" s="314"/>
      <c r="H46" s="314"/>
      <c r="I46" s="314"/>
      <c r="J46" s="314"/>
      <c r="K46" s="310"/>
      <c r="L46" s="307"/>
      <c r="M46" s="310"/>
      <c r="N46" s="307"/>
      <c r="O46" s="310"/>
      <c r="P46" s="307"/>
      <c r="Q46" s="310"/>
      <c r="R46" s="307"/>
      <c r="S46" s="310"/>
      <c r="T46" s="307"/>
      <c r="U46" s="310"/>
      <c r="V46" s="307"/>
      <c r="W46" s="310"/>
      <c r="X46" s="307"/>
      <c r="Y46" s="310"/>
      <c r="Z46" s="307"/>
      <c r="AA46" s="308"/>
      <c r="AB46" s="309"/>
    </row>
    <row r="47" spans="2:28" ht="27" customHeight="1">
      <c r="B47" s="313"/>
      <c r="C47" s="52" t="s">
        <v>1185</v>
      </c>
      <c r="D47" s="331" t="str">
        <f>IF(B38="","",VLOOKUP(B38,data!$A$1:$CA$300,26,FALSE))</f>
        <v>年末年始</v>
      </c>
      <c r="E47" s="332"/>
      <c r="F47" s="333"/>
      <c r="G47" s="314"/>
      <c r="H47" s="314"/>
      <c r="I47" s="314"/>
      <c r="J47" s="314"/>
      <c r="K47" s="310"/>
      <c r="L47" s="307"/>
      <c r="M47" s="310"/>
      <c r="N47" s="307"/>
      <c r="O47" s="310"/>
      <c r="P47" s="307"/>
      <c r="Q47" s="310"/>
      <c r="R47" s="307"/>
      <c r="S47" s="310"/>
      <c r="T47" s="307"/>
      <c r="U47" s="310"/>
      <c r="V47" s="307"/>
      <c r="W47" s="310"/>
      <c r="X47" s="307"/>
      <c r="Y47" s="310"/>
      <c r="Z47" s="307"/>
      <c r="AA47" s="308"/>
      <c r="AB47" s="309"/>
    </row>
    <row r="48" spans="2:28" ht="33.75" customHeight="1">
      <c r="B48" s="311">
        <v>90</v>
      </c>
      <c r="C48" s="50" t="s">
        <v>462</v>
      </c>
      <c r="D48" s="334" t="str">
        <f>IF(B48="","",VLOOKUP(B48,data!$A$1:$CA$300,9,FALSE))</f>
        <v>ショートステイ
こうのとり</v>
      </c>
      <c r="E48" s="335"/>
      <c r="F48" s="336"/>
      <c r="G48" s="314" t="str">
        <f>IF(B48="","",VLOOKUP(B48,data!$A$1:$CA$300,73,FALSE))</f>
        <v>24</v>
      </c>
      <c r="H48" s="314" t="str">
        <f>IF(B48="","",VLOOKUP(B48,data!$A$1:$CA$300,74,FALSE))</f>
        <v>2</v>
      </c>
      <c r="I48" s="314" t="str">
        <f>IF(B48="","",VLOOKUP(B48,data!$A$1:$CA$300,75,FALSE))</f>
        <v>2</v>
      </c>
      <c r="J48" s="314" t="str">
        <f>IF(B48="","",VLOOKUP(B48,data!$A$1:$CA$300,76,FALSE))</f>
        <v>20</v>
      </c>
      <c r="K48" s="310" t="str">
        <f>IF(B48="","",VLOOKUP(B48,data!$A$1:$CA$300,31,FALSE))</f>
        <v>○</v>
      </c>
      <c r="L48" s="307" t="str">
        <f>IF(B48="","",VLOOKUP(B48,data!$A$1:$CA$300,33,FALSE))</f>
        <v>○</v>
      </c>
      <c r="M48" s="310" t="str">
        <f>IF(B48="","",VLOOKUP(B48,data!$A$1:$CA$300,35,FALSE))</f>
        <v>○</v>
      </c>
      <c r="N48" s="307" t="str">
        <f>IF(B48="","",VLOOKUP(B48,data!$A$1:$CA$300,37,FALSE))</f>
        <v>○</v>
      </c>
      <c r="O48" s="310" t="str">
        <f>IF(B48="","",VLOOKUP(B48,data!$A$1:$CA$300,39,FALSE))</f>
        <v>○</v>
      </c>
      <c r="P48" s="307" t="str">
        <f>IF(B48="","",VLOOKUP(B48,data!$A$1:$CA$300,41,FALSE))</f>
        <v>×</v>
      </c>
      <c r="Q48" s="310" t="str">
        <f>IF(B48="","",VLOOKUP(B48,data!$A$1:$CA$300,43,FALSE))</f>
        <v>×</v>
      </c>
      <c r="R48" s="307" t="str">
        <f>IF(B48="","",VLOOKUP(B48,data!$A$1:$CA$300,45,FALSE))</f>
        <v>要相談</v>
      </c>
      <c r="S48" s="310" t="str">
        <f>IF(B48="","",VLOOKUP(B48,data!$A$1:$CA$300,47,FALSE))</f>
        <v>○</v>
      </c>
      <c r="T48" s="307" t="str">
        <f>IF(B48="","",VLOOKUP(B48,data!$A$1:$CA$300,49,FALSE))</f>
        <v>○</v>
      </c>
      <c r="U48" s="310" t="str">
        <f>IF(B48="","",VLOOKUP(B48,data!$A$1:$CA$300,51,FALSE))</f>
        <v>○</v>
      </c>
      <c r="V48" s="307" t="str">
        <f>IF(B48="","",VLOOKUP(B48,data!$A$1:$CA$300,53,FALSE))</f>
        <v>要相談</v>
      </c>
      <c r="W48" s="310" t="str">
        <f>IF(B48="","",VLOOKUP(B48,data!$A$1:$CA$300,55,FALSE))</f>
        <v>○</v>
      </c>
      <c r="X48" s="307" t="str">
        <f>IF(B48="","",VLOOKUP(B48,data!$A$1:$CA$300,57,FALSE))</f>
        <v>○</v>
      </c>
      <c r="Y48" s="310" t="str">
        <f>IF(B48="","",VLOOKUP(B48,data!$A$1:$CA$300,59,FALSE))</f>
        <v>要相談</v>
      </c>
      <c r="Z48" s="307" t="str">
        <f>IF(B48="","",VLOOKUP(B48,data!$A$1:$CA$300,61,FALSE))</f>
        <v>×</v>
      </c>
      <c r="AA48" s="308" t="str">
        <f>IF(B48="","",VLOOKUP(B48,data!$A$1:$CA$300,77,FALSE))</f>
        <v>全域</v>
      </c>
      <c r="AB48" s="309" t="str">
        <f>IF(B48="","",VLOOKUP(B48,data!$A$1:$CA$300,78,FALSE))</f>
        <v/>
      </c>
    </row>
    <row r="49" spans="2:28" ht="15" customHeight="1">
      <c r="B49" s="312"/>
      <c r="C49" s="51" t="s">
        <v>637</v>
      </c>
      <c r="D49" s="337" t="str">
        <f>IF(B48="","",VLOOKUP(B48,data!$A$1:$CA$300,10,FALSE))</f>
        <v>010-0201</v>
      </c>
      <c r="E49" s="338"/>
      <c r="F49" s="339"/>
      <c r="G49" s="314"/>
      <c r="H49" s="314"/>
      <c r="I49" s="314"/>
      <c r="J49" s="314"/>
      <c r="K49" s="310"/>
      <c r="L49" s="307"/>
      <c r="M49" s="310"/>
      <c r="N49" s="307"/>
      <c r="O49" s="310"/>
      <c r="P49" s="307"/>
      <c r="Q49" s="310"/>
      <c r="R49" s="307"/>
      <c r="S49" s="310"/>
      <c r="T49" s="307"/>
      <c r="U49" s="310"/>
      <c r="V49" s="307"/>
      <c r="W49" s="310"/>
      <c r="X49" s="307"/>
      <c r="Y49" s="310"/>
      <c r="Z49" s="307"/>
      <c r="AA49" s="308"/>
      <c r="AB49" s="309"/>
    </row>
    <row r="50" spans="2:28" ht="13.5" customHeight="1">
      <c r="B50" s="312"/>
      <c r="C50" s="315" t="s">
        <v>515</v>
      </c>
      <c r="D50" s="316" t="str">
        <f>IF(B48="","",VLOOKUP(B48,data!$A$1:$CA$300,11,FALSE))</f>
        <v>潟上市天王字棒沼台247-4</v>
      </c>
      <c r="E50" s="317"/>
      <c r="F50" s="318"/>
      <c r="G50" s="314"/>
      <c r="H50" s="314"/>
      <c r="I50" s="314"/>
      <c r="J50" s="314"/>
      <c r="K50" s="310"/>
      <c r="L50" s="307"/>
      <c r="M50" s="310"/>
      <c r="N50" s="307"/>
      <c r="O50" s="310"/>
      <c r="P50" s="307"/>
      <c r="Q50" s="310"/>
      <c r="R50" s="307"/>
      <c r="S50" s="310"/>
      <c r="T50" s="307"/>
      <c r="U50" s="310"/>
      <c r="V50" s="307"/>
      <c r="W50" s="310"/>
      <c r="X50" s="307"/>
      <c r="Y50" s="310"/>
      <c r="Z50" s="307"/>
      <c r="AA50" s="308"/>
      <c r="AB50" s="309"/>
    </row>
    <row r="51" spans="2:28" ht="13.5" customHeight="1">
      <c r="B51" s="312"/>
      <c r="C51" s="315"/>
      <c r="D51" s="316"/>
      <c r="E51" s="317"/>
      <c r="F51" s="318"/>
      <c r="G51" s="314"/>
      <c r="H51" s="314"/>
      <c r="I51" s="314"/>
      <c r="J51" s="314"/>
      <c r="K51" s="310"/>
      <c r="L51" s="307"/>
      <c r="M51" s="310"/>
      <c r="N51" s="307"/>
      <c r="O51" s="310"/>
      <c r="P51" s="307"/>
      <c r="Q51" s="310"/>
      <c r="R51" s="307"/>
      <c r="S51" s="310"/>
      <c r="T51" s="307"/>
      <c r="U51" s="310"/>
      <c r="V51" s="307"/>
      <c r="W51" s="310"/>
      <c r="X51" s="307"/>
      <c r="Y51" s="310"/>
      <c r="Z51" s="307"/>
      <c r="AA51" s="308"/>
      <c r="AB51" s="309"/>
    </row>
    <row r="52" spans="2:28" ht="3.75" customHeight="1">
      <c r="B52" s="312"/>
      <c r="C52" s="51"/>
      <c r="D52" s="53"/>
      <c r="E52" s="55"/>
      <c r="F52" s="60"/>
      <c r="G52" s="314"/>
      <c r="H52" s="314"/>
      <c r="I52" s="314"/>
      <c r="J52" s="314"/>
      <c r="K52" s="310"/>
      <c r="L52" s="307"/>
      <c r="M52" s="310"/>
      <c r="N52" s="307"/>
      <c r="O52" s="310"/>
      <c r="P52" s="307"/>
      <c r="Q52" s="310"/>
      <c r="R52" s="307"/>
      <c r="S52" s="310"/>
      <c r="T52" s="307"/>
      <c r="U52" s="310"/>
      <c r="V52" s="307"/>
      <c r="W52" s="310"/>
      <c r="X52" s="307"/>
      <c r="Y52" s="310"/>
      <c r="Z52" s="307"/>
      <c r="AA52" s="308"/>
      <c r="AB52" s="309"/>
    </row>
    <row r="53" spans="2:28" ht="13.5" customHeight="1">
      <c r="B53" s="312"/>
      <c r="C53" s="51" t="s">
        <v>526</v>
      </c>
      <c r="D53" s="340" t="str">
        <f>IF(B48="","",VLOOKUP(B48,data!$A$1:$CA$300,12,FALSE))</f>
        <v>018-872-2510</v>
      </c>
      <c r="E53" s="341"/>
      <c r="F53" s="342"/>
      <c r="G53" s="314"/>
      <c r="H53" s="314"/>
      <c r="I53" s="314"/>
      <c r="J53" s="314"/>
      <c r="K53" s="310"/>
      <c r="L53" s="307"/>
      <c r="M53" s="310"/>
      <c r="N53" s="307"/>
      <c r="O53" s="310"/>
      <c r="P53" s="307"/>
      <c r="Q53" s="310"/>
      <c r="R53" s="307"/>
      <c r="S53" s="310"/>
      <c r="T53" s="307"/>
      <c r="U53" s="310"/>
      <c r="V53" s="307"/>
      <c r="W53" s="310"/>
      <c r="X53" s="307"/>
      <c r="Y53" s="310"/>
      <c r="Z53" s="307"/>
      <c r="AA53" s="308"/>
      <c r="AB53" s="309"/>
    </row>
    <row r="54" spans="2:28" ht="13.5" customHeight="1">
      <c r="B54" s="312"/>
      <c r="C54" s="51" t="s">
        <v>1184</v>
      </c>
      <c r="D54" s="340" t="str">
        <f>IF(B48="","",VLOOKUP(B48,data!$A$1:$CA$300,13,FALSE))</f>
        <v>018-872-2519</v>
      </c>
      <c r="E54" s="341"/>
      <c r="F54" s="342"/>
      <c r="G54" s="314"/>
      <c r="H54" s="314"/>
      <c r="I54" s="314"/>
      <c r="J54" s="314"/>
      <c r="K54" s="310"/>
      <c r="L54" s="307"/>
      <c r="M54" s="310"/>
      <c r="N54" s="307"/>
      <c r="O54" s="310"/>
      <c r="P54" s="307"/>
      <c r="Q54" s="310"/>
      <c r="R54" s="307"/>
      <c r="S54" s="310"/>
      <c r="T54" s="307"/>
      <c r="U54" s="310"/>
      <c r="V54" s="307"/>
      <c r="W54" s="310"/>
      <c r="X54" s="307"/>
      <c r="Y54" s="310"/>
      <c r="Z54" s="307"/>
      <c r="AA54" s="308"/>
      <c r="AB54" s="309"/>
    </row>
    <row r="55" spans="2:28" ht="3.75" customHeight="1">
      <c r="B55" s="312"/>
      <c r="C55" s="51"/>
      <c r="D55" s="53"/>
      <c r="E55" s="55"/>
      <c r="F55" s="60"/>
      <c r="G55" s="314"/>
      <c r="H55" s="314"/>
      <c r="I55" s="314"/>
      <c r="J55" s="314"/>
      <c r="K55" s="310"/>
      <c r="L55" s="307"/>
      <c r="M55" s="310"/>
      <c r="N55" s="307"/>
      <c r="O55" s="310"/>
      <c r="P55" s="307"/>
      <c r="Q55" s="310"/>
      <c r="R55" s="307"/>
      <c r="S55" s="310"/>
      <c r="T55" s="307"/>
      <c r="U55" s="310"/>
      <c r="V55" s="307"/>
      <c r="W55" s="310"/>
      <c r="X55" s="307"/>
      <c r="Y55" s="310"/>
      <c r="Z55" s="307"/>
      <c r="AA55" s="308"/>
      <c r="AB55" s="309"/>
    </row>
    <row r="56" spans="2:28" ht="13.5" customHeight="1">
      <c r="B56" s="312"/>
      <c r="C56" s="51" t="s">
        <v>326</v>
      </c>
      <c r="D56" s="54" t="str">
        <f>IF(B48="","",VLOOKUP(B48,data!$A$1:$CA$300,24,FALSE))</f>
        <v>08:30</v>
      </c>
      <c r="E56" s="57" t="s">
        <v>8</v>
      </c>
      <c r="F56" s="59" t="str">
        <f>IF(B48="","",VLOOKUP(B48,data!$A$1:$CA$300,25,FALSE))</f>
        <v>17:30</v>
      </c>
      <c r="G56" s="314"/>
      <c r="H56" s="314"/>
      <c r="I56" s="314"/>
      <c r="J56" s="314"/>
      <c r="K56" s="310"/>
      <c r="L56" s="307"/>
      <c r="M56" s="310"/>
      <c r="N56" s="307"/>
      <c r="O56" s="310"/>
      <c r="P56" s="307"/>
      <c r="Q56" s="310"/>
      <c r="R56" s="307"/>
      <c r="S56" s="310"/>
      <c r="T56" s="307"/>
      <c r="U56" s="310"/>
      <c r="V56" s="307"/>
      <c r="W56" s="310"/>
      <c r="X56" s="307"/>
      <c r="Y56" s="310"/>
      <c r="Z56" s="307"/>
      <c r="AA56" s="308"/>
      <c r="AB56" s="309"/>
    </row>
    <row r="57" spans="2:28" ht="27" customHeight="1">
      <c r="B57" s="313"/>
      <c r="C57" s="52" t="s">
        <v>1185</v>
      </c>
      <c r="D57" s="331" t="str">
        <f>IF(B48="","",VLOOKUP(B48,data!$A$1:$CA$300,26,FALSE))</f>
        <v>年中無休</v>
      </c>
      <c r="E57" s="332"/>
      <c r="F57" s="333"/>
      <c r="G57" s="314"/>
      <c r="H57" s="314"/>
      <c r="I57" s="314"/>
      <c r="J57" s="314"/>
      <c r="K57" s="310"/>
      <c r="L57" s="307"/>
      <c r="M57" s="310"/>
      <c r="N57" s="307"/>
      <c r="O57" s="310"/>
      <c r="P57" s="307"/>
      <c r="Q57" s="310"/>
      <c r="R57" s="307"/>
      <c r="S57" s="310"/>
      <c r="T57" s="307"/>
      <c r="U57" s="310"/>
      <c r="V57" s="307"/>
      <c r="W57" s="310"/>
      <c r="X57" s="307"/>
      <c r="Y57" s="310"/>
      <c r="Z57" s="307"/>
      <c r="AA57" s="308"/>
      <c r="AB57" s="309"/>
    </row>
    <row r="58" spans="2:28" ht="33.75" customHeight="1">
      <c r="B58" s="311">
        <v>91</v>
      </c>
      <c r="C58" s="50" t="s">
        <v>462</v>
      </c>
      <c r="D58" s="334" t="str">
        <f>IF(B58="","",VLOOKUP(B58,data!$A$1:$CA$300,9,FALSE))</f>
        <v>ショートステイこもれび</v>
      </c>
      <c r="E58" s="335"/>
      <c r="F58" s="336"/>
      <c r="G58" s="314" t="str">
        <f>IF(B58="","",VLOOKUP(B58,data!$A$1:$CA$300,73,FALSE))</f>
        <v>71</v>
      </c>
      <c r="H58" s="314" t="str">
        <f>IF(B58="","",VLOOKUP(B58,data!$A$1:$CA$300,74,FALSE))</f>
        <v>7</v>
      </c>
      <c r="I58" s="314" t="str">
        <f>IF(B58="","",VLOOKUP(B58,data!$A$1:$CA$300,75,FALSE))</f>
        <v>16</v>
      </c>
      <c r="J58" s="314" t="str">
        <f>IF(B58="","",VLOOKUP(B58,data!$A$1:$CA$300,76,FALSE))</f>
        <v>48</v>
      </c>
      <c r="K58" s="310" t="str">
        <f>IF(B58="","",VLOOKUP(B58,data!$A$1:$CA$300,31,FALSE))</f>
        <v>○</v>
      </c>
      <c r="L58" s="307" t="str">
        <f>IF(B58="","",VLOOKUP(B58,data!$A$1:$CA$300,33,FALSE))</f>
        <v>○</v>
      </c>
      <c r="M58" s="310" t="str">
        <f>IF(B58="","",VLOOKUP(B58,data!$A$1:$CA$300,35,FALSE))</f>
        <v>○</v>
      </c>
      <c r="N58" s="307" t="str">
        <f>IF(B58="","",VLOOKUP(B58,data!$A$1:$CA$300,37,FALSE))</f>
        <v>○</v>
      </c>
      <c r="O58" s="310" t="str">
        <f>IF(B58="","",VLOOKUP(B58,data!$A$1:$CA$300,39,FALSE))</f>
        <v>○</v>
      </c>
      <c r="P58" s="307" t="str">
        <f>IF(B58="","",VLOOKUP(B58,data!$A$1:$CA$300,41,FALSE))</f>
        <v>○</v>
      </c>
      <c r="Q58" s="310" t="str">
        <f>IF(B58="","",VLOOKUP(B58,data!$A$1:$CA$300,43,FALSE))</f>
        <v>○</v>
      </c>
      <c r="R58" s="307" t="str">
        <f>IF(B58="","",VLOOKUP(B58,data!$A$1:$CA$300,45,FALSE))</f>
        <v>○</v>
      </c>
      <c r="S58" s="310" t="str">
        <f>IF(B58="","",VLOOKUP(B58,data!$A$1:$CA$300,47,FALSE))</f>
        <v>○</v>
      </c>
      <c r="T58" s="307" t="str">
        <f>IF(B58="","",VLOOKUP(B58,data!$A$1:$CA$300,49,FALSE))</f>
        <v>○</v>
      </c>
      <c r="U58" s="310" t="str">
        <f>IF(B58="","",VLOOKUP(B58,data!$A$1:$CA$300,51,FALSE))</f>
        <v>×</v>
      </c>
      <c r="V58" s="307" t="str">
        <f>IF(B58="","",VLOOKUP(B58,data!$A$1:$CA$300,53,FALSE))</f>
        <v>○</v>
      </c>
      <c r="W58" s="310" t="str">
        <f>IF(B58="","",VLOOKUP(B58,data!$A$1:$CA$300,55,FALSE))</f>
        <v>○</v>
      </c>
      <c r="X58" s="307" t="str">
        <f>IF(B58="","",VLOOKUP(B58,data!$A$1:$CA$300,57,FALSE))</f>
        <v>○</v>
      </c>
      <c r="Y58" s="310" t="str">
        <f>IF(B58="","",VLOOKUP(B58,data!$A$1:$CA$300,59,FALSE))</f>
        <v>要相談</v>
      </c>
      <c r="Z58" s="307" t="str">
        <f>IF(B58="","",VLOOKUP(B58,data!$A$1:$CA$300,61,FALSE))</f>
        <v>○</v>
      </c>
      <c r="AA58" s="308" t="str">
        <f>IF(B58="","",VLOOKUP(B58,data!$A$1:$CA$300,77,FALSE))</f>
        <v>潟上市
男鹿市
秋田市
五城目町
井川町
八郎潟町
大潟村</v>
      </c>
      <c r="AB58" s="309" t="str">
        <f>IF(B58="","",VLOOKUP(B58,data!$A$1:$CA$300,78,FALSE))</f>
        <v/>
      </c>
    </row>
    <row r="59" spans="2:28" ht="15" customHeight="1">
      <c r="B59" s="312"/>
      <c r="C59" s="51" t="s">
        <v>637</v>
      </c>
      <c r="D59" s="337" t="str">
        <f>IF(B58="","",VLOOKUP(B58,data!$A$1:$CA$300,10,FALSE))</f>
        <v>010-0201</v>
      </c>
      <c r="E59" s="338"/>
      <c r="F59" s="339"/>
      <c r="G59" s="314"/>
      <c r="H59" s="314"/>
      <c r="I59" s="314"/>
      <c r="J59" s="314"/>
      <c r="K59" s="310"/>
      <c r="L59" s="307"/>
      <c r="M59" s="310"/>
      <c r="N59" s="307"/>
      <c r="O59" s="310"/>
      <c r="P59" s="307"/>
      <c r="Q59" s="310"/>
      <c r="R59" s="307"/>
      <c r="S59" s="310"/>
      <c r="T59" s="307"/>
      <c r="U59" s="310"/>
      <c r="V59" s="307"/>
      <c r="W59" s="310"/>
      <c r="X59" s="307"/>
      <c r="Y59" s="310"/>
      <c r="Z59" s="307"/>
      <c r="AA59" s="308"/>
      <c r="AB59" s="309"/>
    </row>
    <row r="60" spans="2:28" ht="13.5" customHeight="1">
      <c r="B60" s="312"/>
      <c r="C60" s="315" t="s">
        <v>515</v>
      </c>
      <c r="D60" s="316" t="str">
        <f>IF(B58="","",VLOOKUP(B58,data!$A$1:$CA$300,11,FALSE))</f>
        <v>潟上市天王字上江川47-130</v>
      </c>
      <c r="E60" s="317"/>
      <c r="F60" s="318"/>
      <c r="G60" s="314"/>
      <c r="H60" s="314"/>
      <c r="I60" s="314"/>
      <c r="J60" s="314"/>
      <c r="K60" s="310"/>
      <c r="L60" s="307"/>
      <c r="M60" s="310"/>
      <c r="N60" s="307"/>
      <c r="O60" s="310"/>
      <c r="P60" s="307"/>
      <c r="Q60" s="310"/>
      <c r="R60" s="307"/>
      <c r="S60" s="310"/>
      <c r="T60" s="307"/>
      <c r="U60" s="310"/>
      <c r="V60" s="307"/>
      <c r="W60" s="310"/>
      <c r="X60" s="307"/>
      <c r="Y60" s="310"/>
      <c r="Z60" s="307"/>
      <c r="AA60" s="308"/>
      <c r="AB60" s="309"/>
    </row>
    <row r="61" spans="2:28" ht="13.5" customHeight="1">
      <c r="B61" s="312"/>
      <c r="C61" s="315"/>
      <c r="D61" s="316"/>
      <c r="E61" s="317"/>
      <c r="F61" s="318"/>
      <c r="G61" s="314"/>
      <c r="H61" s="314"/>
      <c r="I61" s="314"/>
      <c r="J61" s="314"/>
      <c r="K61" s="310"/>
      <c r="L61" s="307"/>
      <c r="M61" s="310"/>
      <c r="N61" s="307"/>
      <c r="O61" s="310"/>
      <c r="P61" s="307"/>
      <c r="Q61" s="310"/>
      <c r="R61" s="307"/>
      <c r="S61" s="310"/>
      <c r="T61" s="307"/>
      <c r="U61" s="310"/>
      <c r="V61" s="307"/>
      <c r="W61" s="310"/>
      <c r="X61" s="307"/>
      <c r="Y61" s="310"/>
      <c r="Z61" s="307"/>
      <c r="AA61" s="308"/>
      <c r="AB61" s="309"/>
    </row>
    <row r="62" spans="2:28" ht="3.75" customHeight="1">
      <c r="B62" s="312"/>
      <c r="C62" s="51"/>
      <c r="D62" s="53"/>
      <c r="E62" s="55"/>
      <c r="F62" s="60"/>
      <c r="G62" s="314"/>
      <c r="H62" s="314"/>
      <c r="I62" s="314"/>
      <c r="J62" s="314"/>
      <c r="K62" s="310"/>
      <c r="L62" s="307"/>
      <c r="M62" s="310"/>
      <c r="N62" s="307"/>
      <c r="O62" s="310"/>
      <c r="P62" s="307"/>
      <c r="Q62" s="310"/>
      <c r="R62" s="307"/>
      <c r="S62" s="310"/>
      <c r="T62" s="307"/>
      <c r="U62" s="310"/>
      <c r="V62" s="307"/>
      <c r="W62" s="310"/>
      <c r="X62" s="307"/>
      <c r="Y62" s="310"/>
      <c r="Z62" s="307"/>
      <c r="AA62" s="308"/>
      <c r="AB62" s="309"/>
    </row>
    <row r="63" spans="2:28" ht="13.5" customHeight="1">
      <c r="B63" s="312"/>
      <c r="C63" s="51" t="s">
        <v>526</v>
      </c>
      <c r="D63" s="340" t="str">
        <f>IF(B58="","",VLOOKUP(B58,data!$A$1:$CA$300,12,FALSE))</f>
        <v>018-853-6021</v>
      </c>
      <c r="E63" s="341"/>
      <c r="F63" s="342"/>
      <c r="G63" s="314"/>
      <c r="H63" s="314"/>
      <c r="I63" s="314"/>
      <c r="J63" s="314"/>
      <c r="K63" s="310"/>
      <c r="L63" s="307"/>
      <c r="M63" s="310"/>
      <c r="N63" s="307"/>
      <c r="O63" s="310"/>
      <c r="P63" s="307"/>
      <c r="Q63" s="310"/>
      <c r="R63" s="307"/>
      <c r="S63" s="310"/>
      <c r="T63" s="307"/>
      <c r="U63" s="310"/>
      <c r="V63" s="307"/>
      <c r="W63" s="310"/>
      <c r="X63" s="307"/>
      <c r="Y63" s="310"/>
      <c r="Z63" s="307"/>
      <c r="AA63" s="308"/>
      <c r="AB63" s="309"/>
    </row>
    <row r="64" spans="2:28" ht="13.5" customHeight="1">
      <c r="B64" s="312"/>
      <c r="C64" s="51" t="s">
        <v>1184</v>
      </c>
      <c r="D64" s="340" t="str">
        <f>IF(B58="","",VLOOKUP(B58,data!$A$1:$CA$300,13,FALSE))</f>
        <v>018-878-6220</v>
      </c>
      <c r="E64" s="341"/>
      <c r="F64" s="342"/>
      <c r="G64" s="314"/>
      <c r="H64" s="314"/>
      <c r="I64" s="314"/>
      <c r="J64" s="314"/>
      <c r="K64" s="310"/>
      <c r="L64" s="307"/>
      <c r="M64" s="310"/>
      <c r="N64" s="307"/>
      <c r="O64" s="310"/>
      <c r="P64" s="307"/>
      <c r="Q64" s="310"/>
      <c r="R64" s="307"/>
      <c r="S64" s="310"/>
      <c r="T64" s="307"/>
      <c r="U64" s="310"/>
      <c r="V64" s="307"/>
      <c r="W64" s="310"/>
      <c r="X64" s="307"/>
      <c r="Y64" s="310"/>
      <c r="Z64" s="307"/>
      <c r="AA64" s="308"/>
      <c r="AB64" s="309"/>
    </row>
    <row r="65" spans="2:28" ht="3.75" customHeight="1">
      <c r="B65" s="312"/>
      <c r="C65" s="51"/>
      <c r="D65" s="53"/>
      <c r="E65" s="55"/>
      <c r="F65" s="60"/>
      <c r="G65" s="314"/>
      <c r="H65" s="314"/>
      <c r="I65" s="314"/>
      <c r="J65" s="314"/>
      <c r="K65" s="310"/>
      <c r="L65" s="307"/>
      <c r="M65" s="310"/>
      <c r="N65" s="307"/>
      <c r="O65" s="310"/>
      <c r="P65" s="307"/>
      <c r="Q65" s="310"/>
      <c r="R65" s="307"/>
      <c r="S65" s="310"/>
      <c r="T65" s="307"/>
      <c r="U65" s="310"/>
      <c r="V65" s="307"/>
      <c r="W65" s="310"/>
      <c r="X65" s="307"/>
      <c r="Y65" s="310"/>
      <c r="Z65" s="307"/>
      <c r="AA65" s="308"/>
      <c r="AB65" s="309"/>
    </row>
    <row r="66" spans="2:28" ht="13.5" customHeight="1">
      <c r="B66" s="312"/>
      <c r="C66" s="51" t="s">
        <v>326</v>
      </c>
      <c r="D66" s="54" t="str">
        <f>IF(B58="","",VLOOKUP(B58,data!$A$1:$CA$300,24,FALSE))</f>
        <v>08:30</v>
      </c>
      <c r="E66" s="57" t="s">
        <v>8</v>
      </c>
      <c r="F66" s="59" t="str">
        <f>IF(B58="","",VLOOKUP(B58,data!$A$1:$CA$300,25,FALSE))</f>
        <v>17:30</v>
      </c>
      <c r="G66" s="314"/>
      <c r="H66" s="314"/>
      <c r="I66" s="314"/>
      <c r="J66" s="314"/>
      <c r="K66" s="310"/>
      <c r="L66" s="307"/>
      <c r="M66" s="310"/>
      <c r="N66" s="307"/>
      <c r="O66" s="310"/>
      <c r="P66" s="307"/>
      <c r="Q66" s="310"/>
      <c r="R66" s="307"/>
      <c r="S66" s="310"/>
      <c r="T66" s="307"/>
      <c r="U66" s="310"/>
      <c r="V66" s="307"/>
      <c r="W66" s="310"/>
      <c r="X66" s="307"/>
      <c r="Y66" s="310"/>
      <c r="Z66" s="307"/>
      <c r="AA66" s="308"/>
      <c r="AB66" s="309"/>
    </row>
    <row r="67" spans="2:28" ht="27" customHeight="1">
      <c r="B67" s="313"/>
      <c r="C67" s="52" t="s">
        <v>1185</v>
      </c>
      <c r="D67" s="331" t="str">
        <f>IF(B58="","",VLOOKUP(B58,data!$A$1:$CA$300,26,FALSE))</f>
        <v>年中無休</v>
      </c>
      <c r="E67" s="332"/>
      <c r="F67" s="333"/>
      <c r="G67" s="314"/>
      <c r="H67" s="314"/>
      <c r="I67" s="314"/>
      <c r="J67" s="314"/>
      <c r="K67" s="310"/>
      <c r="L67" s="307"/>
      <c r="M67" s="310"/>
      <c r="N67" s="307"/>
      <c r="O67" s="310"/>
      <c r="P67" s="307"/>
      <c r="Q67" s="310"/>
      <c r="R67" s="307"/>
      <c r="S67" s="310"/>
      <c r="T67" s="307"/>
      <c r="U67" s="310"/>
      <c r="V67" s="307"/>
      <c r="W67" s="310"/>
      <c r="X67" s="307"/>
      <c r="Y67" s="310"/>
      <c r="Z67" s="307"/>
      <c r="AA67" s="308"/>
      <c r="AB67" s="309"/>
    </row>
    <row r="68" spans="2:28" ht="33.75" customHeight="1">
      <c r="B68" s="311">
        <v>92</v>
      </c>
      <c r="C68" s="50" t="s">
        <v>462</v>
      </c>
      <c r="D68" s="334" t="str">
        <f>IF(B68="","",VLOOKUP(B68,data!$A$1:$CA$300,9,FALSE))</f>
        <v>ショートステイ杉の里</v>
      </c>
      <c r="E68" s="335"/>
      <c r="F68" s="336"/>
      <c r="G68" s="314" t="str">
        <f>IF(B68="","",VLOOKUP(B68,data!$A$1:$CA$300,73,FALSE))</f>
        <v>30</v>
      </c>
      <c r="H68" s="314" t="str">
        <f>IF(B68="","",VLOOKUP(B68,data!$A$1:$CA$300,74,FALSE))</f>
        <v>30</v>
      </c>
      <c r="I68" s="314" t="str">
        <f>IF(B68="","",VLOOKUP(B68,data!$A$1:$CA$300,75,FALSE))</f>
        <v>0</v>
      </c>
      <c r="J68" s="349" t="str">
        <f>IF(B68="","",VLOOKUP(B68,data!$A$1:$CA$300,76,FALSE))</f>
        <v>0</v>
      </c>
      <c r="K68" s="310" t="str">
        <f>IF(B68="","",VLOOKUP(B68,data!$A$1:$CA$300,31,FALSE))</f>
        <v>○</v>
      </c>
      <c r="L68" s="307" t="str">
        <f>IF(B68="","",VLOOKUP(B68,data!$A$1:$CA$300,33,FALSE))</f>
        <v>○</v>
      </c>
      <c r="M68" s="310" t="str">
        <f>IF(B68="","",VLOOKUP(B68,data!$A$1:$CA$300,35,FALSE))</f>
        <v>○</v>
      </c>
      <c r="N68" s="307" t="str">
        <f>IF(B68="","",VLOOKUP(B68,data!$A$1:$CA$300,37,FALSE))</f>
        <v>○</v>
      </c>
      <c r="O68" s="310" t="str">
        <f>IF(B68="","",VLOOKUP(B68,data!$A$1:$CA$300,39,FALSE))</f>
        <v>○</v>
      </c>
      <c r="P68" s="307" t="str">
        <f>IF(B68="","",VLOOKUP(B68,data!$A$1:$CA$300,41,FALSE))</f>
        <v>×</v>
      </c>
      <c r="Q68" s="310" t="str">
        <f>IF(B68="","",VLOOKUP(B68,data!$A$1:$CA$300,43,FALSE))</f>
        <v>×</v>
      </c>
      <c r="R68" s="307" t="str">
        <f>IF(B68="","",VLOOKUP(B68,data!$A$1:$CA$300,45,FALSE))</f>
        <v>×</v>
      </c>
      <c r="S68" s="310" t="str">
        <f>IF(B68="","",VLOOKUP(B68,data!$A$1:$CA$300,47,FALSE))</f>
        <v>○</v>
      </c>
      <c r="T68" s="307" t="str">
        <f>IF(B68="","",VLOOKUP(B68,data!$A$1:$CA$300,49,FALSE))</f>
        <v>○</v>
      </c>
      <c r="U68" s="310" t="str">
        <f>IF(B68="","",VLOOKUP(B68,data!$A$1:$CA$300,51,FALSE))</f>
        <v>要相談</v>
      </c>
      <c r="V68" s="307" t="str">
        <f>IF(B68="","",VLOOKUP(B68,data!$A$1:$CA$300,53,FALSE))</f>
        <v>○</v>
      </c>
      <c r="W68" s="310" t="str">
        <f>IF(B68="","",VLOOKUP(B68,data!$A$1:$CA$300,55,FALSE))</f>
        <v>○</v>
      </c>
      <c r="X68" s="307" t="str">
        <f>IF(B68="","",VLOOKUP(B68,data!$A$1:$CA$300,57,FALSE))</f>
        <v>○</v>
      </c>
      <c r="Y68" s="310" t="str">
        <f>IF(B68="","",VLOOKUP(B68,data!$A$1:$CA$300,59,FALSE))</f>
        <v>○</v>
      </c>
      <c r="Z68" s="307" t="str">
        <f>IF(B68="","",VLOOKUP(B68,data!$A$1:$CA$300,61,FALSE))</f>
        <v>○</v>
      </c>
      <c r="AA68" s="308" t="str">
        <f>IF(B68="","",VLOOKUP(B68,data!$A$1:$CA$300,77,FALSE))</f>
        <v>潟上市
秋田市（雄和河辺地区を除く）
男鹿市
五城目町
井川町
八郎潟町
大潟村</v>
      </c>
      <c r="AB68" s="309" t="str">
        <f>IF(B68="","",VLOOKUP(B68,data!$A$1:$CA$300,78,FALSE))</f>
        <v/>
      </c>
    </row>
    <row r="69" spans="2:28" ht="15" customHeight="1">
      <c r="B69" s="312"/>
      <c r="C69" s="51" t="s">
        <v>637</v>
      </c>
      <c r="D69" s="337" t="str">
        <f>IF(B68="","",VLOOKUP(B68,data!$A$1:$CA$300,10,FALSE))</f>
        <v>010-0101</v>
      </c>
      <c r="E69" s="338"/>
      <c r="F69" s="339"/>
      <c r="G69" s="314"/>
      <c r="H69" s="314"/>
      <c r="I69" s="314"/>
      <c r="J69" s="350"/>
      <c r="K69" s="310"/>
      <c r="L69" s="307"/>
      <c r="M69" s="310"/>
      <c r="N69" s="307"/>
      <c r="O69" s="310"/>
      <c r="P69" s="307"/>
      <c r="Q69" s="310"/>
      <c r="R69" s="307"/>
      <c r="S69" s="310"/>
      <c r="T69" s="307"/>
      <c r="U69" s="310"/>
      <c r="V69" s="307"/>
      <c r="W69" s="310"/>
      <c r="X69" s="307"/>
      <c r="Y69" s="310"/>
      <c r="Z69" s="307"/>
      <c r="AA69" s="308"/>
      <c r="AB69" s="309"/>
    </row>
    <row r="70" spans="2:28" ht="13.5" customHeight="1">
      <c r="B70" s="312"/>
      <c r="C70" s="315" t="s">
        <v>515</v>
      </c>
      <c r="D70" s="316" t="str">
        <f>IF(B68="","",VLOOKUP(B68,data!$A$1:$CA$300,11,FALSE))</f>
        <v>潟上市天王字追分115-1</v>
      </c>
      <c r="E70" s="317"/>
      <c r="F70" s="318"/>
      <c r="G70" s="314"/>
      <c r="H70" s="314"/>
      <c r="I70" s="314"/>
      <c r="J70" s="350"/>
      <c r="K70" s="310"/>
      <c r="L70" s="307"/>
      <c r="M70" s="310"/>
      <c r="N70" s="307"/>
      <c r="O70" s="310"/>
      <c r="P70" s="307"/>
      <c r="Q70" s="310"/>
      <c r="R70" s="307"/>
      <c r="S70" s="310"/>
      <c r="T70" s="307"/>
      <c r="U70" s="310"/>
      <c r="V70" s="307"/>
      <c r="W70" s="310"/>
      <c r="X70" s="307"/>
      <c r="Y70" s="310"/>
      <c r="Z70" s="307"/>
      <c r="AA70" s="308"/>
      <c r="AB70" s="309"/>
    </row>
    <row r="71" spans="2:28" ht="13.5" customHeight="1">
      <c r="B71" s="312"/>
      <c r="C71" s="315"/>
      <c r="D71" s="316"/>
      <c r="E71" s="317"/>
      <c r="F71" s="318"/>
      <c r="G71" s="314"/>
      <c r="H71" s="314"/>
      <c r="I71" s="314"/>
      <c r="J71" s="350"/>
      <c r="K71" s="310"/>
      <c r="L71" s="307"/>
      <c r="M71" s="310"/>
      <c r="N71" s="307"/>
      <c r="O71" s="310"/>
      <c r="P71" s="307"/>
      <c r="Q71" s="310"/>
      <c r="R71" s="307"/>
      <c r="S71" s="310"/>
      <c r="T71" s="307"/>
      <c r="U71" s="310"/>
      <c r="V71" s="307"/>
      <c r="W71" s="310"/>
      <c r="X71" s="307"/>
      <c r="Y71" s="310"/>
      <c r="Z71" s="307"/>
      <c r="AA71" s="308"/>
      <c r="AB71" s="309"/>
    </row>
    <row r="72" spans="2:28" ht="3.75" customHeight="1">
      <c r="B72" s="312"/>
      <c r="C72" s="51"/>
      <c r="D72" s="53"/>
      <c r="E72" s="55"/>
      <c r="F72" s="60"/>
      <c r="G72" s="314"/>
      <c r="H72" s="314"/>
      <c r="I72" s="314"/>
      <c r="J72" s="350"/>
      <c r="K72" s="310"/>
      <c r="L72" s="307"/>
      <c r="M72" s="310"/>
      <c r="N72" s="307"/>
      <c r="O72" s="310"/>
      <c r="P72" s="307"/>
      <c r="Q72" s="310"/>
      <c r="R72" s="307"/>
      <c r="S72" s="310"/>
      <c r="T72" s="307"/>
      <c r="U72" s="310"/>
      <c r="V72" s="307"/>
      <c r="W72" s="310"/>
      <c r="X72" s="307"/>
      <c r="Y72" s="310"/>
      <c r="Z72" s="307"/>
      <c r="AA72" s="308"/>
      <c r="AB72" s="309"/>
    </row>
    <row r="73" spans="2:28" ht="13.5" customHeight="1">
      <c r="B73" s="312"/>
      <c r="C73" s="51" t="s">
        <v>526</v>
      </c>
      <c r="D73" s="340" t="str">
        <f>IF(B68="","",VLOOKUP(B68,data!$A$1:$CA$300,12,FALSE))</f>
        <v>018-874-7503</v>
      </c>
      <c r="E73" s="341"/>
      <c r="F73" s="342"/>
      <c r="G73" s="314"/>
      <c r="H73" s="314"/>
      <c r="I73" s="314"/>
      <c r="J73" s="350"/>
      <c r="K73" s="310"/>
      <c r="L73" s="307"/>
      <c r="M73" s="310"/>
      <c r="N73" s="307"/>
      <c r="O73" s="310"/>
      <c r="P73" s="307"/>
      <c r="Q73" s="310"/>
      <c r="R73" s="307"/>
      <c r="S73" s="310"/>
      <c r="T73" s="307"/>
      <c r="U73" s="310"/>
      <c r="V73" s="307"/>
      <c r="W73" s="310"/>
      <c r="X73" s="307"/>
      <c r="Y73" s="310"/>
      <c r="Z73" s="307"/>
      <c r="AA73" s="308"/>
      <c r="AB73" s="309"/>
    </row>
    <row r="74" spans="2:28" ht="13.5" customHeight="1">
      <c r="B74" s="312"/>
      <c r="C74" s="51" t="s">
        <v>1184</v>
      </c>
      <c r="D74" s="340" t="str">
        <f>IF(B68="","",VLOOKUP(B68,data!$A$1:$CA$300,13,FALSE))</f>
        <v>018-874-7506</v>
      </c>
      <c r="E74" s="341"/>
      <c r="F74" s="342"/>
      <c r="G74" s="314"/>
      <c r="H74" s="314"/>
      <c r="I74" s="314"/>
      <c r="J74" s="350"/>
      <c r="K74" s="310"/>
      <c r="L74" s="307"/>
      <c r="M74" s="310"/>
      <c r="N74" s="307"/>
      <c r="O74" s="310"/>
      <c r="P74" s="307"/>
      <c r="Q74" s="310"/>
      <c r="R74" s="307"/>
      <c r="S74" s="310"/>
      <c r="T74" s="307"/>
      <c r="U74" s="310"/>
      <c r="V74" s="307"/>
      <c r="W74" s="310"/>
      <c r="X74" s="307"/>
      <c r="Y74" s="310"/>
      <c r="Z74" s="307"/>
      <c r="AA74" s="308"/>
      <c r="AB74" s="309"/>
    </row>
    <row r="75" spans="2:28" ht="3.75" customHeight="1">
      <c r="B75" s="312"/>
      <c r="C75" s="51"/>
      <c r="D75" s="53"/>
      <c r="E75" s="55"/>
      <c r="F75" s="60"/>
      <c r="G75" s="314"/>
      <c r="H75" s="314"/>
      <c r="I75" s="314"/>
      <c r="J75" s="350"/>
      <c r="K75" s="310"/>
      <c r="L75" s="307"/>
      <c r="M75" s="310"/>
      <c r="N75" s="307"/>
      <c r="O75" s="310"/>
      <c r="P75" s="307"/>
      <c r="Q75" s="310"/>
      <c r="R75" s="307"/>
      <c r="S75" s="310"/>
      <c r="T75" s="307"/>
      <c r="U75" s="310"/>
      <c r="V75" s="307"/>
      <c r="W75" s="310"/>
      <c r="X75" s="307"/>
      <c r="Y75" s="310"/>
      <c r="Z75" s="307"/>
      <c r="AA75" s="308"/>
      <c r="AB75" s="309"/>
    </row>
    <row r="76" spans="2:28" ht="13.5" customHeight="1">
      <c r="B76" s="312"/>
      <c r="C76" s="51" t="s">
        <v>326</v>
      </c>
      <c r="D76" s="54" t="str">
        <f>IF(B68="","",VLOOKUP(B68,data!$A$1:$CA$300,24,FALSE))</f>
        <v>08:40</v>
      </c>
      <c r="E76" s="57" t="s">
        <v>8</v>
      </c>
      <c r="F76" s="59" t="str">
        <f>IF(B68="","",VLOOKUP(B68,data!$A$1:$CA$300,25,FALSE))</f>
        <v>16:50</v>
      </c>
      <c r="G76" s="314"/>
      <c r="H76" s="314"/>
      <c r="I76" s="314"/>
      <c r="J76" s="350"/>
      <c r="K76" s="310"/>
      <c r="L76" s="307"/>
      <c r="M76" s="310"/>
      <c r="N76" s="307"/>
      <c r="O76" s="310"/>
      <c r="P76" s="307"/>
      <c r="Q76" s="310"/>
      <c r="R76" s="307"/>
      <c r="S76" s="310"/>
      <c r="T76" s="307"/>
      <c r="U76" s="310"/>
      <c r="V76" s="307"/>
      <c r="W76" s="310"/>
      <c r="X76" s="307"/>
      <c r="Y76" s="310"/>
      <c r="Z76" s="307"/>
      <c r="AA76" s="308"/>
      <c r="AB76" s="309"/>
    </row>
    <row r="77" spans="2:28" ht="27" customHeight="1">
      <c r="B77" s="313"/>
      <c r="C77" s="52" t="s">
        <v>1185</v>
      </c>
      <c r="D77" s="331" t="str">
        <f>IF(B68="","",VLOOKUP(B68,data!$A$1:$CA$300,26,FALSE))</f>
        <v>土曜、日曜、祝日、
年末年始</v>
      </c>
      <c r="E77" s="332"/>
      <c r="F77" s="333"/>
      <c r="G77" s="314"/>
      <c r="H77" s="314"/>
      <c r="I77" s="314"/>
      <c r="J77" s="351"/>
      <c r="K77" s="310"/>
      <c r="L77" s="307"/>
      <c r="M77" s="310"/>
      <c r="N77" s="307"/>
      <c r="O77" s="310"/>
      <c r="P77" s="307"/>
      <c r="Q77" s="310"/>
      <c r="R77" s="307"/>
      <c r="S77" s="310"/>
      <c r="T77" s="307"/>
      <c r="U77" s="310"/>
      <c r="V77" s="307"/>
      <c r="W77" s="310"/>
      <c r="X77" s="307"/>
      <c r="Y77" s="310"/>
      <c r="Z77" s="307"/>
      <c r="AA77" s="308"/>
      <c r="AB77" s="309"/>
    </row>
    <row r="78" spans="2:28" ht="33.75" customHeight="1">
      <c r="B78" s="311">
        <v>93</v>
      </c>
      <c r="C78" s="50" t="s">
        <v>462</v>
      </c>
      <c r="D78" s="334" t="str">
        <f>IF(B78="","",VLOOKUP(B78,data!$A$1:$CA$300,9,FALSE))</f>
        <v>ショートステイ和</v>
      </c>
      <c r="E78" s="335"/>
      <c r="F78" s="336"/>
      <c r="G78" s="314" t="str">
        <f>IF(B78="","",VLOOKUP(B78,data!$A$1:$CA$300,73,FALSE))</f>
        <v>36</v>
      </c>
      <c r="H78" s="314" t="str">
        <f>IF(B78="","",VLOOKUP(B78,data!$A$1:$CA$300,74,FALSE))</f>
        <v>13</v>
      </c>
      <c r="I78" s="314" t="str">
        <f>IF(B78="","",VLOOKUP(B78,data!$A$1:$CA$300,75,FALSE))</f>
        <v>12</v>
      </c>
      <c r="J78" s="314" t="str">
        <f>IF(B78="","",VLOOKUP(B78,data!$A$1:$CA$300,76,FALSE))</f>
        <v>8</v>
      </c>
      <c r="K78" s="310" t="str">
        <f>IF(B78="","",VLOOKUP(B78,data!$A$1:$CA$300,31,FALSE))</f>
        <v>×</v>
      </c>
      <c r="L78" s="307" t="str">
        <f>IF(B78="","",VLOOKUP(B78,data!$A$1:$CA$300,33,FALSE))</f>
        <v>×</v>
      </c>
      <c r="M78" s="310" t="str">
        <f>IF(B78="","",VLOOKUP(B78,data!$A$1:$CA$300,35,FALSE))</f>
        <v>要相談</v>
      </c>
      <c r="N78" s="307" t="str">
        <f>IF(B78="","",VLOOKUP(B78,data!$A$1:$CA$300,37,FALSE))</f>
        <v>要相談</v>
      </c>
      <c r="O78" s="310" t="str">
        <f>IF(B78="","",VLOOKUP(B78,data!$A$1:$CA$300,39,FALSE))</f>
        <v>×</v>
      </c>
      <c r="P78" s="307" t="str">
        <f>IF(B78="","",VLOOKUP(B78,data!$A$1:$CA$300,41,FALSE))</f>
        <v>要相談</v>
      </c>
      <c r="Q78" s="310" t="str">
        <f>IF(B78="","",VLOOKUP(B78,data!$A$1:$CA$300,43,FALSE))</f>
        <v>×</v>
      </c>
      <c r="R78" s="307" t="str">
        <f>IF(B78="","",VLOOKUP(B78,data!$A$1:$CA$300,45,FALSE))</f>
        <v>×</v>
      </c>
      <c r="S78" s="310" t="str">
        <f>IF(B78="","",VLOOKUP(B78,data!$A$1:$CA$300,47,FALSE))</f>
        <v>○</v>
      </c>
      <c r="T78" s="307" t="str">
        <f>IF(B78="","",VLOOKUP(B78,data!$A$1:$CA$300,49,FALSE))</f>
        <v>要相談</v>
      </c>
      <c r="U78" s="310" t="str">
        <f>IF(B78="","",VLOOKUP(B78,data!$A$1:$CA$300,51,FALSE))</f>
        <v>×</v>
      </c>
      <c r="V78" s="307" t="str">
        <f>IF(B78="","",VLOOKUP(B78,data!$A$1:$CA$300,53,FALSE))</f>
        <v>要相談</v>
      </c>
      <c r="W78" s="310" t="str">
        <f>IF(B78="","",VLOOKUP(B78,data!$A$1:$CA$300,55,FALSE))</f>
        <v>○</v>
      </c>
      <c r="X78" s="307" t="str">
        <f>IF(B78="","",VLOOKUP(B78,data!$A$1:$CA$300,57,FALSE))</f>
        <v>○</v>
      </c>
      <c r="Y78" s="310" t="str">
        <f>IF(B78="","",VLOOKUP(B78,data!$A$1:$CA$300,59,FALSE))</f>
        <v>要相談</v>
      </c>
      <c r="Z78" s="307" t="str">
        <f>IF(B78="","",VLOOKUP(B78,data!$A$1:$CA$300,61,FALSE))</f>
        <v>要相談</v>
      </c>
      <c r="AA78" s="308" t="str">
        <f>IF(B78="","",VLOOKUP(B78,data!$A$1:$CA$300,77,FALSE))</f>
        <v>潟上市
男鹿市
秋田市
八郎潟町
五城目
井川町</v>
      </c>
      <c r="AB78" s="309" t="str">
        <f>IF(B78="","",VLOOKUP(B78,data!$A$1:$CA$300,78,FALSE))</f>
        <v/>
      </c>
    </row>
    <row r="79" spans="2:28" ht="15" customHeight="1">
      <c r="B79" s="312"/>
      <c r="C79" s="51" t="s">
        <v>637</v>
      </c>
      <c r="D79" s="337" t="str">
        <f>IF(B78="","",VLOOKUP(B78,data!$A$1:$CA$300,10,FALSE))</f>
        <v>010-0201</v>
      </c>
      <c r="E79" s="338"/>
      <c r="F79" s="339"/>
      <c r="G79" s="314"/>
      <c r="H79" s="314"/>
      <c r="I79" s="314"/>
      <c r="J79" s="314"/>
      <c r="K79" s="310"/>
      <c r="L79" s="307"/>
      <c r="M79" s="310"/>
      <c r="N79" s="307"/>
      <c r="O79" s="310"/>
      <c r="P79" s="307"/>
      <c r="Q79" s="310"/>
      <c r="R79" s="307"/>
      <c r="S79" s="310"/>
      <c r="T79" s="307"/>
      <c r="U79" s="310"/>
      <c r="V79" s="307"/>
      <c r="W79" s="310"/>
      <c r="X79" s="307"/>
      <c r="Y79" s="310"/>
      <c r="Z79" s="307"/>
      <c r="AA79" s="308"/>
      <c r="AB79" s="309"/>
    </row>
    <row r="80" spans="2:28" ht="13.5" customHeight="1">
      <c r="B80" s="312"/>
      <c r="C80" s="315" t="s">
        <v>515</v>
      </c>
      <c r="D80" s="316" t="str">
        <f>IF(B78="","",VLOOKUP(B78,data!$A$1:$CA$300,11,FALSE))</f>
        <v>潟上市天王字細谷長根34-1</v>
      </c>
      <c r="E80" s="317"/>
      <c r="F80" s="318"/>
      <c r="G80" s="314"/>
      <c r="H80" s="314"/>
      <c r="I80" s="314"/>
      <c r="J80" s="314"/>
      <c r="K80" s="310"/>
      <c r="L80" s="307"/>
      <c r="M80" s="310"/>
      <c r="N80" s="307"/>
      <c r="O80" s="310"/>
      <c r="P80" s="307"/>
      <c r="Q80" s="310"/>
      <c r="R80" s="307"/>
      <c r="S80" s="310"/>
      <c r="T80" s="307"/>
      <c r="U80" s="310"/>
      <c r="V80" s="307"/>
      <c r="W80" s="310"/>
      <c r="X80" s="307"/>
      <c r="Y80" s="310"/>
      <c r="Z80" s="307"/>
      <c r="AA80" s="308"/>
      <c r="AB80" s="309"/>
    </row>
    <row r="81" spans="2:28" ht="13.5" customHeight="1">
      <c r="B81" s="312"/>
      <c r="C81" s="315"/>
      <c r="D81" s="316"/>
      <c r="E81" s="317"/>
      <c r="F81" s="318"/>
      <c r="G81" s="314"/>
      <c r="H81" s="314"/>
      <c r="I81" s="314"/>
      <c r="J81" s="314"/>
      <c r="K81" s="310"/>
      <c r="L81" s="307"/>
      <c r="M81" s="310"/>
      <c r="N81" s="307"/>
      <c r="O81" s="310"/>
      <c r="P81" s="307"/>
      <c r="Q81" s="310"/>
      <c r="R81" s="307"/>
      <c r="S81" s="310"/>
      <c r="T81" s="307"/>
      <c r="U81" s="310"/>
      <c r="V81" s="307"/>
      <c r="W81" s="310"/>
      <c r="X81" s="307"/>
      <c r="Y81" s="310"/>
      <c r="Z81" s="307"/>
      <c r="AA81" s="308"/>
      <c r="AB81" s="309"/>
    </row>
    <row r="82" spans="2:28" ht="3.75" customHeight="1">
      <c r="B82" s="312"/>
      <c r="C82" s="51"/>
      <c r="D82" s="53"/>
      <c r="E82" s="55"/>
      <c r="F82" s="60"/>
      <c r="G82" s="314"/>
      <c r="H82" s="314"/>
      <c r="I82" s="314"/>
      <c r="J82" s="314"/>
      <c r="K82" s="310"/>
      <c r="L82" s="307"/>
      <c r="M82" s="310"/>
      <c r="N82" s="307"/>
      <c r="O82" s="310"/>
      <c r="P82" s="307"/>
      <c r="Q82" s="310"/>
      <c r="R82" s="307"/>
      <c r="S82" s="310"/>
      <c r="T82" s="307"/>
      <c r="U82" s="310"/>
      <c r="V82" s="307"/>
      <c r="W82" s="310"/>
      <c r="X82" s="307"/>
      <c r="Y82" s="310"/>
      <c r="Z82" s="307"/>
      <c r="AA82" s="308"/>
      <c r="AB82" s="309"/>
    </row>
    <row r="83" spans="2:28" ht="13.5" customHeight="1">
      <c r="B83" s="312"/>
      <c r="C83" s="51" t="s">
        <v>526</v>
      </c>
      <c r="D83" s="340" t="str">
        <f>IF(B78="","",VLOOKUP(B78,data!$A$1:$CA$300,12,FALSE))</f>
        <v>018-853-5570</v>
      </c>
      <c r="E83" s="341"/>
      <c r="F83" s="342"/>
      <c r="G83" s="314"/>
      <c r="H83" s="314"/>
      <c r="I83" s="314"/>
      <c r="J83" s="314"/>
      <c r="K83" s="310"/>
      <c r="L83" s="307"/>
      <c r="M83" s="310"/>
      <c r="N83" s="307"/>
      <c r="O83" s="310"/>
      <c r="P83" s="307"/>
      <c r="Q83" s="310"/>
      <c r="R83" s="307"/>
      <c r="S83" s="310"/>
      <c r="T83" s="307"/>
      <c r="U83" s="310"/>
      <c r="V83" s="307"/>
      <c r="W83" s="310"/>
      <c r="X83" s="307"/>
      <c r="Y83" s="310"/>
      <c r="Z83" s="307"/>
      <c r="AA83" s="308"/>
      <c r="AB83" s="309"/>
    </row>
    <row r="84" spans="2:28" ht="13.5" customHeight="1">
      <c r="B84" s="312"/>
      <c r="C84" s="51" t="s">
        <v>1184</v>
      </c>
      <c r="D84" s="340" t="str">
        <f>IF(B78="","",VLOOKUP(B78,data!$A$1:$CA$300,13,FALSE))</f>
        <v>018-870-6188</v>
      </c>
      <c r="E84" s="341"/>
      <c r="F84" s="342"/>
      <c r="G84" s="314"/>
      <c r="H84" s="314"/>
      <c r="I84" s="314"/>
      <c r="J84" s="314"/>
      <c r="K84" s="310"/>
      <c r="L84" s="307"/>
      <c r="M84" s="310"/>
      <c r="N84" s="307"/>
      <c r="O84" s="310"/>
      <c r="P84" s="307"/>
      <c r="Q84" s="310"/>
      <c r="R84" s="307"/>
      <c r="S84" s="310"/>
      <c r="T84" s="307"/>
      <c r="U84" s="310"/>
      <c r="V84" s="307"/>
      <c r="W84" s="310"/>
      <c r="X84" s="307"/>
      <c r="Y84" s="310"/>
      <c r="Z84" s="307"/>
      <c r="AA84" s="308"/>
      <c r="AB84" s="309"/>
    </row>
    <row r="85" spans="2:28" ht="3.75" customHeight="1">
      <c r="B85" s="312"/>
      <c r="C85" s="51"/>
      <c r="D85" s="53"/>
      <c r="E85" s="55"/>
      <c r="F85" s="60"/>
      <c r="G85" s="314"/>
      <c r="H85" s="314"/>
      <c r="I85" s="314"/>
      <c r="J85" s="314"/>
      <c r="K85" s="310"/>
      <c r="L85" s="307"/>
      <c r="M85" s="310"/>
      <c r="N85" s="307"/>
      <c r="O85" s="310"/>
      <c r="P85" s="307"/>
      <c r="Q85" s="310"/>
      <c r="R85" s="307"/>
      <c r="S85" s="310"/>
      <c r="T85" s="307"/>
      <c r="U85" s="310"/>
      <c r="V85" s="307"/>
      <c r="W85" s="310"/>
      <c r="X85" s="307"/>
      <c r="Y85" s="310"/>
      <c r="Z85" s="307"/>
      <c r="AA85" s="308"/>
      <c r="AB85" s="309"/>
    </row>
    <row r="86" spans="2:28" ht="13.5" customHeight="1">
      <c r="B86" s="312"/>
      <c r="C86" s="51" t="s">
        <v>326</v>
      </c>
      <c r="D86" s="54" t="str">
        <f>IF(B78="","",VLOOKUP(B78,data!$A$1:$CA$300,24,FALSE))</f>
        <v>08:30</v>
      </c>
      <c r="E86" s="57" t="s">
        <v>8</v>
      </c>
      <c r="F86" s="59" t="str">
        <f>IF(B78="","",VLOOKUP(B78,data!$A$1:$CA$300,25,FALSE))</f>
        <v>17:30</v>
      </c>
      <c r="G86" s="314"/>
      <c r="H86" s="314"/>
      <c r="I86" s="314"/>
      <c r="J86" s="314"/>
      <c r="K86" s="310"/>
      <c r="L86" s="307"/>
      <c r="M86" s="310"/>
      <c r="N86" s="307"/>
      <c r="O86" s="310"/>
      <c r="P86" s="307"/>
      <c r="Q86" s="310"/>
      <c r="R86" s="307"/>
      <c r="S86" s="310"/>
      <c r="T86" s="307"/>
      <c r="U86" s="310"/>
      <c r="V86" s="307"/>
      <c r="W86" s="310"/>
      <c r="X86" s="307"/>
      <c r="Y86" s="310"/>
      <c r="Z86" s="307"/>
      <c r="AA86" s="308"/>
      <c r="AB86" s="309"/>
    </row>
    <row r="87" spans="2:28" ht="27" customHeight="1">
      <c r="B87" s="313"/>
      <c r="C87" s="52" t="s">
        <v>1185</v>
      </c>
      <c r="D87" s="331" t="str">
        <f>IF(B78="","",VLOOKUP(B78,data!$A$1:$CA$300,26,FALSE))</f>
        <v>年中無休</v>
      </c>
      <c r="E87" s="332"/>
      <c r="F87" s="333"/>
      <c r="G87" s="314"/>
      <c r="H87" s="314"/>
      <c r="I87" s="314"/>
      <c r="J87" s="314"/>
      <c r="K87" s="310"/>
      <c r="L87" s="307"/>
      <c r="M87" s="310"/>
      <c r="N87" s="307"/>
      <c r="O87" s="310"/>
      <c r="P87" s="307"/>
      <c r="Q87" s="310"/>
      <c r="R87" s="307"/>
      <c r="S87" s="310"/>
      <c r="T87" s="307"/>
      <c r="U87" s="310"/>
      <c r="V87" s="307"/>
      <c r="W87" s="310"/>
      <c r="X87" s="307"/>
      <c r="Y87" s="310"/>
      <c r="Z87" s="307"/>
      <c r="AA87" s="308"/>
      <c r="AB87" s="309"/>
    </row>
    <row r="88" spans="2:28" ht="33.75" customHeight="1">
      <c r="B88" s="311">
        <v>94</v>
      </c>
      <c r="C88" s="50" t="s">
        <v>462</v>
      </c>
      <c r="D88" s="334" t="str">
        <f>IF(B88="","",VLOOKUP(B88,data!$A$1:$CA$300,9,FALSE))</f>
        <v>ショートステイ松の杜</v>
      </c>
      <c r="E88" s="335"/>
      <c r="F88" s="336"/>
      <c r="G88" s="314" t="str">
        <f>IF(B88="","",VLOOKUP(B88,data!$A$1:$CA$300,73,FALSE))</f>
        <v>30</v>
      </c>
      <c r="H88" s="314" t="str">
        <f>IF(B88="","",VLOOKUP(B88,data!$A$1:$CA$300,74,FALSE))</f>
        <v>16</v>
      </c>
      <c r="I88" s="314" t="str">
        <f>IF(B88="","",VLOOKUP(B88,data!$A$1:$CA$300,75,FALSE))</f>
        <v>2</v>
      </c>
      <c r="J88" s="314" t="str">
        <f>IF(B88="","",VLOOKUP(B88,data!$A$1:$CA$300,76,FALSE))</f>
        <v>12</v>
      </c>
      <c r="K88" s="310" t="str">
        <f>IF(B88="","",VLOOKUP(B88,data!$A$1:$CA$300,31,FALSE))</f>
        <v>○</v>
      </c>
      <c r="L88" s="307" t="str">
        <f>IF(B88="","",VLOOKUP(B88,data!$A$1:$CA$300,33,FALSE))</f>
        <v>要相談</v>
      </c>
      <c r="M88" s="310" t="str">
        <f>IF(B88="","",VLOOKUP(B88,data!$A$1:$CA$300,35,FALSE))</f>
        <v>要相談</v>
      </c>
      <c r="N88" s="307" t="str">
        <f>IF(B88="","",VLOOKUP(B88,data!$A$1:$CA$300,37,FALSE))</f>
        <v>要相談</v>
      </c>
      <c r="O88" s="310" t="str">
        <f>IF(B88="","",VLOOKUP(B88,data!$A$1:$CA$300,39,FALSE))</f>
        <v>要相談</v>
      </c>
      <c r="P88" s="307" t="str">
        <f>IF(B88="","",VLOOKUP(B88,data!$A$1:$CA$300,41,FALSE))</f>
        <v>×</v>
      </c>
      <c r="Q88" s="310" t="str">
        <f>IF(B88="","",VLOOKUP(B88,data!$A$1:$CA$300,43,FALSE))</f>
        <v>×</v>
      </c>
      <c r="R88" s="307" t="str">
        <f>IF(B88="","",VLOOKUP(B88,data!$A$1:$CA$300,45,FALSE))</f>
        <v>×</v>
      </c>
      <c r="S88" s="310" t="str">
        <f>IF(B88="","",VLOOKUP(B88,data!$A$1:$CA$300,47,FALSE))</f>
        <v>○</v>
      </c>
      <c r="T88" s="307" t="str">
        <f>IF(B88="","",VLOOKUP(B88,data!$A$1:$CA$300,49,FALSE))</f>
        <v>要相談</v>
      </c>
      <c r="U88" s="310" t="str">
        <f>IF(B88="","",VLOOKUP(B88,data!$A$1:$CA$300,51,FALSE))</f>
        <v>×</v>
      </c>
      <c r="V88" s="307" t="str">
        <f>IF(B88="","",VLOOKUP(B88,data!$A$1:$CA$300,53,FALSE))</f>
        <v>要相談</v>
      </c>
      <c r="W88" s="310" t="str">
        <f>IF(B88="","",VLOOKUP(B88,data!$A$1:$CA$300,55,FALSE))</f>
        <v>○</v>
      </c>
      <c r="X88" s="307" t="str">
        <f>IF(B88="","",VLOOKUP(B88,data!$A$1:$CA$300,57,FALSE))</f>
        <v>要相談</v>
      </c>
      <c r="Y88" s="310" t="str">
        <f>IF(B88="","",VLOOKUP(B88,data!$A$1:$CA$300,59,FALSE))</f>
        <v>要相談</v>
      </c>
      <c r="Z88" s="307" t="str">
        <f>IF(B88="","",VLOOKUP(B88,data!$A$1:$CA$300,61,FALSE))</f>
        <v>要相談</v>
      </c>
      <c r="AA88" s="308" t="str">
        <f>IF(B88="","",VLOOKUP(B88,data!$A$1:$CA$300,77,FALSE))</f>
        <v>潟上市
秋田市
男鹿市
五城目町
井川町
八郎潟町
大潟村　等</v>
      </c>
      <c r="AB88" s="309" t="str">
        <f>IF(B88="","",VLOOKUP(B88,data!$A$1:$CA$300,78,FALSE))</f>
        <v/>
      </c>
    </row>
    <row r="89" spans="2:28" ht="15" customHeight="1">
      <c r="B89" s="312"/>
      <c r="C89" s="51" t="s">
        <v>637</v>
      </c>
      <c r="D89" s="337" t="str">
        <f>IF(B88="","",VLOOKUP(B88,data!$A$1:$CA$300,10,FALSE))</f>
        <v>010-0201</v>
      </c>
      <c r="E89" s="338"/>
      <c r="F89" s="339"/>
      <c r="G89" s="314"/>
      <c r="H89" s="314"/>
      <c r="I89" s="314"/>
      <c r="J89" s="314"/>
      <c r="K89" s="310"/>
      <c r="L89" s="307"/>
      <c r="M89" s="310"/>
      <c r="N89" s="307"/>
      <c r="O89" s="310"/>
      <c r="P89" s="307"/>
      <c r="Q89" s="310"/>
      <c r="R89" s="307"/>
      <c r="S89" s="310"/>
      <c r="T89" s="307"/>
      <c r="U89" s="310"/>
      <c r="V89" s="307"/>
      <c r="W89" s="310"/>
      <c r="X89" s="307"/>
      <c r="Y89" s="310"/>
      <c r="Z89" s="307"/>
      <c r="AA89" s="308"/>
      <c r="AB89" s="309"/>
    </row>
    <row r="90" spans="2:28" ht="13.5" customHeight="1">
      <c r="B90" s="312"/>
      <c r="C90" s="315" t="s">
        <v>515</v>
      </c>
      <c r="D90" s="316" t="str">
        <f>IF(B88="","",VLOOKUP(B88,data!$A$1:$CA$300,11,FALSE))</f>
        <v>潟上市天王字大長根85-6</v>
      </c>
      <c r="E90" s="317"/>
      <c r="F90" s="318"/>
      <c r="G90" s="314"/>
      <c r="H90" s="314"/>
      <c r="I90" s="314"/>
      <c r="J90" s="314"/>
      <c r="K90" s="310"/>
      <c r="L90" s="307"/>
      <c r="M90" s="310"/>
      <c r="N90" s="307"/>
      <c r="O90" s="310"/>
      <c r="P90" s="307"/>
      <c r="Q90" s="310"/>
      <c r="R90" s="307"/>
      <c r="S90" s="310"/>
      <c r="T90" s="307"/>
      <c r="U90" s="310"/>
      <c r="V90" s="307"/>
      <c r="W90" s="310"/>
      <c r="X90" s="307"/>
      <c r="Y90" s="310"/>
      <c r="Z90" s="307"/>
      <c r="AA90" s="308"/>
      <c r="AB90" s="309"/>
    </row>
    <row r="91" spans="2:28" ht="13.5" customHeight="1">
      <c r="B91" s="312"/>
      <c r="C91" s="315"/>
      <c r="D91" s="316"/>
      <c r="E91" s="317"/>
      <c r="F91" s="318"/>
      <c r="G91" s="314"/>
      <c r="H91" s="314"/>
      <c r="I91" s="314"/>
      <c r="J91" s="314"/>
      <c r="K91" s="310"/>
      <c r="L91" s="307"/>
      <c r="M91" s="310"/>
      <c r="N91" s="307"/>
      <c r="O91" s="310"/>
      <c r="P91" s="307"/>
      <c r="Q91" s="310"/>
      <c r="R91" s="307"/>
      <c r="S91" s="310"/>
      <c r="T91" s="307"/>
      <c r="U91" s="310"/>
      <c r="V91" s="307"/>
      <c r="W91" s="310"/>
      <c r="X91" s="307"/>
      <c r="Y91" s="310"/>
      <c r="Z91" s="307"/>
      <c r="AA91" s="308"/>
      <c r="AB91" s="309"/>
    </row>
    <row r="92" spans="2:28" ht="3.75" customHeight="1">
      <c r="B92" s="312"/>
      <c r="C92" s="51"/>
      <c r="D92" s="53"/>
      <c r="E92" s="55"/>
      <c r="F92" s="60"/>
      <c r="G92" s="314"/>
      <c r="H92" s="314"/>
      <c r="I92" s="314"/>
      <c r="J92" s="314"/>
      <c r="K92" s="310"/>
      <c r="L92" s="307"/>
      <c r="M92" s="310"/>
      <c r="N92" s="307"/>
      <c r="O92" s="310"/>
      <c r="P92" s="307"/>
      <c r="Q92" s="310"/>
      <c r="R92" s="307"/>
      <c r="S92" s="310"/>
      <c r="T92" s="307"/>
      <c r="U92" s="310"/>
      <c r="V92" s="307"/>
      <c r="W92" s="310"/>
      <c r="X92" s="307"/>
      <c r="Y92" s="310"/>
      <c r="Z92" s="307"/>
      <c r="AA92" s="308"/>
      <c r="AB92" s="309"/>
    </row>
    <row r="93" spans="2:28" ht="13.5" customHeight="1">
      <c r="B93" s="312"/>
      <c r="C93" s="51" t="s">
        <v>526</v>
      </c>
      <c r="D93" s="340" t="str">
        <f>IF(B88="","",VLOOKUP(B88,data!$A$1:$CA$300,12,FALSE))</f>
        <v>018-893-6335</v>
      </c>
      <c r="E93" s="341"/>
      <c r="F93" s="342"/>
      <c r="G93" s="314"/>
      <c r="H93" s="314"/>
      <c r="I93" s="314"/>
      <c r="J93" s="314"/>
      <c r="K93" s="310"/>
      <c r="L93" s="307"/>
      <c r="M93" s="310"/>
      <c r="N93" s="307"/>
      <c r="O93" s="310"/>
      <c r="P93" s="307"/>
      <c r="Q93" s="310"/>
      <c r="R93" s="307"/>
      <c r="S93" s="310"/>
      <c r="T93" s="307"/>
      <c r="U93" s="310"/>
      <c r="V93" s="307"/>
      <c r="W93" s="310"/>
      <c r="X93" s="307"/>
      <c r="Y93" s="310"/>
      <c r="Z93" s="307"/>
      <c r="AA93" s="308"/>
      <c r="AB93" s="309"/>
    </row>
    <row r="94" spans="2:28" ht="13.5" customHeight="1">
      <c r="B94" s="312"/>
      <c r="C94" s="51" t="s">
        <v>1184</v>
      </c>
      <c r="D94" s="340" t="str">
        <f>IF(B88="","",VLOOKUP(B88,data!$A$1:$CA$300,13,FALSE))</f>
        <v>018-872-2066</v>
      </c>
      <c r="E94" s="341"/>
      <c r="F94" s="342"/>
      <c r="G94" s="314"/>
      <c r="H94" s="314"/>
      <c r="I94" s="314"/>
      <c r="J94" s="314"/>
      <c r="K94" s="310"/>
      <c r="L94" s="307"/>
      <c r="M94" s="310"/>
      <c r="N94" s="307"/>
      <c r="O94" s="310"/>
      <c r="P94" s="307"/>
      <c r="Q94" s="310"/>
      <c r="R94" s="307"/>
      <c r="S94" s="310"/>
      <c r="T94" s="307"/>
      <c r="U94" s="310"/>
      <c r="V94" s="307"/>
      <c r="W94" s="310"/>
      <c r="X94" s="307"/>
      <c r="Y94" s="310"/>
      <c r="Z94" s="307"/>
      <c r="AA94" s="308"/>
      <c r="AB94" s="309"/>
    </row>
    <row r="95" spans="2:28" ht="3.75" customHeight="1">
      <c r="B95" s="312"/>
      <c r="C95" s="51"/>
      <c r="D95" s="53"/>
      <c r="E95" s="55"/>
      <c r="F95" s="60"/>
      <c r="G95" s="314"/>
      <c r="H95" s="314"/>
      <c r="I95" s="314"/>
      <c r="J95" s="314"/>
      <c r="K95" s="310"/>
      <c r="L95" s="307"/>
      <c r="M95" s="310"/>
      <c r="N95" s="307"/>
      <c r="O95" s="310"/>
      <c r="P95" s="307"/>
      <c r="Q95" s="310"/>
      <c r="R95" s="307"/>
      <c r="S95" s="310"/>
      <c r="T95" s="307"/>
      <c r="U95" s="310"/>
      <c r="V95" s="307"/>
      <c r="W95" s="310"/>
      <c r="X95" s="307"/>
      <c r="Y95" s="310"/>
      <c r="Z95" s="307"/>
      <c r="AA95" s="308"/>
      <c r="AB95" s="309"/>
    </row>
    <row r="96" spans="2:28" ht="13.5" customHeight="1">
      <c r="B96" s="312"/>
      <c r="C96" s="51" t="s">
        <v>326</v>
      </c>
      <c r="D96" s="54" t="str">
        <f>IF(B88="","",VLOOKUP(B88,data!$A$1:$CA$300,24,FALSE))</f>
        <v>08:00</v>
      </c>
      <c r="E96" s="57" t="s">
        <v>8</v>
      </c>
      <c r="F96" s="59" t="str">
        <f>IF(B88="","",VLOOKUP(B88,data!$A$1:$CA$300,25,FALSE))</f>
        <v>17:00</v>
      </c>
      <c r="G96" s="314"/>
      <c r="H96" s="314"/>
      <c r="I96" s="314"/>
      <c r="J96" s="314"/>
      <c r="K96" s="310"/>
      <c r="L96" s="307"/>
      <c r="M96" s="310"/>
      <c r="N96" s="307"/>
      <c r="O96" s="310"/>
      <c r="P96" s="307"/>
      <c r="Q96" s="310"/>
      <c r="R96" s="307"/>
      <c r="S96" s="310"/>
      <c r="T96" s="307"/>
      <c r="U96" s="310"/>
      <c r="V96" s="307"/>
      <c r="W96" s="310"/>
      <c r="X96" s="307"/>
      <c r="Y96" s="310"/>
      <c r="Z96" s="307"/>
      <c r="AA96" s="308"/>
      <c r="AB96" s="309"/>
    </row>
    <row r="97" spans="2:28" ht="27" customHeight="1">
      <c r="B97" s="313"/>
      <c r="C97" s="52" t="s">
        <v>1185</v>
      </c>
      <c r="D97" s="331" t="str">
        <f>IF(B88="","",VLOOKUP(B88,data!$A$1:$CA$300,26,FALSE))</f>
        <v>年中無休</v>
      </c>
      <c r="E97" s="332"/>
      <c r="F97" s="333"/>
      <c r="G97" s="314"/>
      <c r="H97" s="314"/>
      <c r="I97" s="314"/>
      <c r="J97" s="314"/>
      <c r="K97" s="310"/>
      <c r="L97" s="307"/>
      <c r="M97" s="310"/>
      <c r="N97" s="307"/>
      <c r="O97" s="310"/>
      <c r="P97" s="307"/>
      <c r="Q97" s="310"/>
      <c r="R97" s="307"/>
      <c r="S97" s="310"/>
      <c r="T97" s="307"/>
      <c r="U97" s="310"/>
      <c r="V97" s="307"/>
      <c r="W97" s="310"/>
      <c r="X97" s="307"/>
      <c r="Y97" s="310"/>
      <c r="Z97" s="307"/>
      <c r="AA97" s="308"/>
      <c r="AB97" s="309"/>
    </row>
    <row r="98" spans="2:28" ht="33.75" customHeight="1">
      <c r="B98" s="311">
        <v>95</v>
      </c>
      <c r="C98" s="50" t="s">
        <v>462</v>
      </c>
      <c r="D98" s="334" t="str">
        <f>IF(B98="","",VLOOKUP(B98,data!$A$1:$CA$300,9,FALSE))</f>
        <v>ショートステイ
ゆかり追分</v>
      </c>
      <c r="E98" s="335"/>
      <c r="F98" s="336"/>
      <c r="G98" s="314" t="str">
        <f>IF(B98="","",VLOOKUP(B98,data!$A$1:$CA$300,73,FALSE))</f>
        <v>45</v>
      </c>
      <c r="H98" s="314" t="str">
        <f>IF(B98="","",VLOOKUP(B98,data!$A$1:$CA$300,74,FALSE))</f>
        <v>29</v>
      </c>
      <c r="I98" s="314" t="str">
        <f>IF(B98="","",VLOOKUP(B98,data!$A$1:$CA$300,75,FALSE))</f>
        <v>12</v>
      </c>
      <c r="J98" s="314" t="str">
        <f>IF(B98="","",VLOOKUP(B98,data!$A$1:$CA$300,76,FALSE))</f>
        <v>4</v>
      </c>
      <c r="K98" s="310" t="str">
        <f>IF(B98="","",VLOOKUP(B98,data!$A$1:$CA$300,31,FALSE))</f>
        <v>○</v>
      </c>
      <c r="L98" s="307" t="str">
        <f>IF(B98="","",VLOOKUP(B98,data!$A$1:$CA$300,33,FALSE))</f>
        <v>○</v>
      </c>
      <c r="M98" s="310" t="str">
        <f>IF(B98="","",VLOOKUP(B98,data!$A$1:$CA$300,35,FALSE))</f>
        <v>要相談</v>
      </c>
      <c r="N98" s="307" t="str">
        <f>IF(B98="","",VLOOKUP(B98,data!$A$1:$CA$300,37,FALSE))</f>
        <v>○</v>
      </c>
      <c r="O98" s="310" t="str">
        <f>IF(B98="","",VLOOKUP(B98,data!$A$1:$CA$300,39,FALSE))</f>
        <v>×</v>
      </c>
      <c r="P98" s="307" t="str">
        <f>IF(B98="","",VLOOKUP(B98,data!$A$1:$CA$300,41,FALSE))</f>
        <v>×</v>
      </c>
      <c r="Q98" s="310" t="str">
        <f>IF(B98="","",VLOOKUP(B98,data!$A$1:$CA$300,43,FALSE))</f>
        <v>×</v>
      </c>
      <c r="R98" s="307" t="str">
        <f>IF(B98="","",VLOOKUP(B98,data!$A$1:$CA$300,45,FALSE))</f>
        <v>×</v>
      </c>
      <c r="S98" s="310" t="str">
        <f>IF(B98="","",VLOOKUP(B98,data!$A$1:$CA$300,47,FALSE))</f>
        <v>○</v>
      </c>
      <c r="T98" s="307" t="str">
        <f>IF(B98="","",VLOOKUP(B98,data!$A$1:$CA$300,49,FALSE))</f>
        <v>要相談</v>
      </c>
      <c r="U98" s="310" t="str">
        <f>IF(B98="","",VLOOKUP(B98,data!$A$1:$CA$300,51,FALSE))</f>
        <v>×</v>
      </c>
      <c r="V98" s="307" t="str">
        <f>IF(B98="","",VLOOKUP(B98,data!$A$1:$CA$300,53,FALSE))</f>
        <v>要相談</v>
      </c>
      <c r="W98" s="310" t="str">
        <f>IF(B98="","",VLOOKUP(B98,data!$A$1:$CA$300,55,FALSE))</f>
        <v>○</v>
      </c>
      <c r="X98" s="307" t="str">
        <f>IF(B98="","",VLOOKUP(B98,data!$A$1:$CA$300,57,FALSE))</f>
        <v>要相談</v>
      </c>
      <c r="Y98" s="310" t="str">
        <f>IF(B98="","",VLOOKUP(B98,data!$A$1:$CA$300,59,FALSE))</f>
        <v>要相談</v>
      </c>
      <c r="Z98" s="307" t="str">
        <f>IF(B98="","",VLOOKUP(B98,data!$A$1:$CA$300,61,FALSE))</f>
        <v>要相談</v>
      </c>
      <c r="AA98" s="308" t="str">
        <f>IF(B98="","",VLOOKUP(B98,data!$A$1:$CA$300,77,FALSE))</f>
        <v>潟上市
男鹿市
秋田市北部地域
五城目町
井川町
八郎潟町
大潟村
三種町</v>
      </c>
      <c r="AB98" s="309" t="str">
        <f>IF(B98="","",VLOOKUP(B98,data!$A$1:$CA$300,78,FALSE))</f>
        <v>施設に隣接する民間の公民館（コミュニティサロン ゆかりの森 たまちゃんち）では介護相談も承っております。
http://www.yukarino-mori.jp</v>
      </c>
    </row>
    <row r="99" spans="2:28" ht="15" customHeight="1">
      <c r="B99" s="312"/>
      <c r="C99" s="51" t="s">
        <v>637</v>
      </c>
      <c r="D99" s="337" t="str">
        <f>IF(B98="","",VLOOKUP(B98,data!$A$1:$CA$300,10,FALSE))</f>
        <v>010-0101</v>
      </c>
      <c r="E99" s="338"/>
      <c r="F99" s="339"/>
      <c r="G99" s="314"/>
      <c r="H99" s="314"/>
      <c r="I99" s="314"/>
      <c r="J99" s="314"/>
      <c r="K99" s="310"/>
      <c r="L99" s="307"/>
      <c r="M99" s="310"/>
      <c r="N99" s="307"/>
      <c r="O99" s="310"/>
      <c r="P99" s="307"/>
      <c r="Q99" s="310"/>
      <c r="R99" s="307"/>
      <c r="S99" s="310"/>
      <c r="T99" s="307"/>
      <c r="U99" s="310"/>
      <c r="V99" s="307"/>
      <c r="W99" s="310"/>
      <c r="X99" s="307"/>
      <c r="Y99" s="310"/>
      <c r="Z99" s="307"/>
      <c r="AA99" s="308"/>
      <c r="AB99" s="309"/>
    </row>
    <row r="100" spans="2:28" ht="13.5" customHeight="1">
      <c r="B100" s="312"/>
      <c r="C100" s="315" t="s">
        <v>515</v>
      </c>
      <c r="D100" s="316" t="str">
        <f>IF(B98="","",VLOOKUP(B98,data!$A$1:$CA$300,11,FALSE))</f>
        <v>潟上市天王字上北野4-25</v>
      </c>
      <c r="E100" s="317"/>
      <c r="F100" s="318"/>
      <c r="G100" s="314"/>
      <c r="H100" s="314"/>
      <c r="I100" s="314"/>
      <c r="J100" s="314"/>
      <c r="K100" s="310"/>
      <c r="L100" s="307"/>
      <c r="M100" s="310"/>
      <c r="N100" s="307"/>
      <c r="O100" s="310"/>
      <c r="P100" s="307"/>
      <c r="Q100" s="310"/>
      <c r="R100" s="307"/>
      <c r="S100" s="310"/>
      <c r="T100" s="307"/>
      <c r="U100" s="310"/>
      <c r="V100" s="307"/>
      <c r="W100" s="310"/>
      <c r="X100" s="307"/>
      <c r="Y100" s="310"/>
      <c r="Z100" s="307"/>
      <c r="AA100" s="308"/>
      <c r="AB100" s="309"/>
    </row>
    <row r="101" spans="2:28" ht="13.5" customHeight="1">
      <c r="B101" s="312"/>
      <c r="C101" s="315"/>
      <c r="D101" s="316"/>
      <c r="E101" s="317"/>
      <c r="F101" s="318"/>
      <c r="G101" s="314"/>
      <c r="H101" s="314"/>
      <c r="I101" s="314"/>
      <c r="J101" s="314"/>
      <c r="K101" s="310"/>
      <c r="L101" s="307"/>
      <c r="M101" s="310"/>
      <c r="N101" s="307"/>
      <c r="O101" s="310"/>
      <c r="P101" s="307"/>
      <c r="Q101" s="310"/>
      <c r="R101" s="307"/>
      <c r="S101" s="310"/>
      <c r="T101" s="307"/>
      <c r="U101" s="310"/>
      <c r="V101" s="307"/>
      <c r="W101" s="310"/>
      <c r="X101" s="307"/>
      <c r="Y101" s="310"/>
      <c r="Z101" s="307"/>
      <c r="AA101" s="308"/>
      <c r="AB101" s="309"/>
    </row>
    <row r="102" spans="2:28" ht="3.75" customHeight="1">
      <c r="B102" s="312"/>
      <c r="C102" s="51"/>
      <c r="D102" s="53"/>
      <c r="E102" s="55"/>
      <c r="F102" s="60"/>
      <c r="G102" s="314"/>
      <c r="H102" s="314"/>
      <c r="I102" s="314"/>
      <c r="J102" s="314"/>
      <c r="K102" s="310"/>
      <c r="L102" s="307"/>
      <c r="M102" s="310"/>
      <c r="N102" s="307"/>
      <c r="O102" s="310"/>
      <c r="P102" s="307"/>
      <c r="Q102" s="310"/>
      <c r="R102" s="307"/>
      <c r="S102" s="310"/>
      <c r="T102" s="307"/>
      <c r="U102" s="310"/>
      <c r="V102" s="307"/>
      <c r="W102" s="310"/>
      <c r="X102" s="307"/>
      <c r="Y102" s="310"/>
      <c r="Z102" s="307"/>
      <c r="AA102" s="308"/>
      <c r="AB102" s="309"/>
    </row>
    <row r="103" spans="2:28" ht="13.5" customHeight="1">
      <c r="B103" s="312"/>
      <c r="C103" s="51" t="s">
        <v>526</v>
      </c>
      <c r="D103" s="340" t="str">
        <f>IF(B98="","",VLOOKUP(B98,data!$A$1:$CA$300,12,FALSE))</f>
        <v>018-870-4677</v>
      </c>
      <c r="E103" s="341"/>
      <c r="F103" s="342"/>
      <c r="G103" s="314"/>
      <c r="H103" s="314"/>
      <c r="I103" s="314"/>
      <c r="J103" s="314"/>
      <c r="K103" s="310"/>
      <c r="L103" s="307"/>
      <c r="M103" s="310"/>
      <c r="N103" s="307"/>
      <c r="O103" s="310"/>
      <c r="P103" s="307"/>
      <c r="Q103" s="310"/>
      <c r="R103" s="307"/>
      <c r="S103" s="310"/>
      <c r="T103" s="307"/>
      <c r="U103" s="310"/>
      <c r="V103" s="307"/>
      <c r="W103" s="310"/>
      <c r="X103" s="307"/>
      <c r="Y103" s="310"/>
      <c r="Z103" s="307"/>
      <c r="AA103" s="308"/>
      <c r="AB103" s="309"/>
    </row>
    <row r="104" spans="2:28" ht="13.5" customHeight="1">
      <c r="B104" s="312"/>
      <c r="C104" s="51" t="s">
        <v>1184</v>
      </c>
      <c r="D104" s="340" t="str">
        <f>IF(B98="","",VLOOKUP(B98,data!$A$1:$CA$300,13,FALSE))</f>
        <v>018-873-6115</v>
      </c>
      <c r="E104" s="341"/>
      <c r="F104" s="342"/>
      <c r="G104" s="314"/>
      <c r="H104" s="314"/>
      <c r="I104" s="314"/>
      <c r="J104" s="314"/>
      <c r="K104" s="310"/>
      <c r="L104" s="307"/>
      <c r="M104" s="310"/>
      <c r="N104" s="307"/>
      <c r="O104" s="310"/>
      <c r="P104" s="307"/>
      <c r="Q104" s="310"/>
      <c r="R104" s="307"/>
      <c r="S104" s="310"/>
      <c r="T104" s="307"/>
      <c r="U104" s="310"/>
      <c r="V104" s="307"/>
      <c r="W104" s="310"/>
      <c r="X104" s="307"/>
      <c r="Y104" s="310"/>
      <c r="Z104" s="307"/>
      <c r="AA104" s="308"/>
      <c r="AB104" s="309"/>
    </row>
    <row r="105" spans="2:28" ht="3.75" customHeight="1">
      <c r="B105" s="312"/>
      <c r="C105" s="51"/>
      <c r="D105" s="53"/>
      <c r="E105" s="55"/>
      <c r="F105" s="60"/>
      <c r="G105" s="314"/>
      <c r="H105" s="314"/>
      <c r="I105" s="314"/>
      <c r="J105" s="314"/>
      <c r="K105" s="310"/>
      <c r="L105" s="307"/>
      <c r="M105" s="310"/>
      <c r="N105" s="307"/>
      <c r="O105" s="310"/>
      <c r="P105" s="307"/>
      <c r="Q105" s="310"/>
      <c r="R105" s="307"/>
      <c r="S105" s="310"/>
      <c r="T105" s="307"/>
      <c r="U105" s="310"/>
      <c r="V105" s="307"/>
      <c r="W105" s="310"/>
      <c r="X105" s="307"/>
      <c r="Y105" s="310"/>
      <c r="Z105" s="307"/>
      <c r="AA105" s="308"/>
      <c r="AB105" s="309"/>
    </row>
    <row r="106" spans="2:28" ht="13.5" customHeight="1">
      <c r="B106" s="312"/>
      <c r="C106" s="51" t="s">
        <v>326</v>
      </c>
      <c r="D106" s="54" t="str">
        <f>IF(B98="","",VLOOKUP(B98,data!$A$1:$CA$300,24,FALSE))</f>
        <v>09:00</v>
      </c>
      <c r="E106" s="57" t="s">
        <v>8</v>
      </c>
      <c r="F106" s="59" t="str">
        <f>IF(B98="","",VLOOKUP(B98,data!$A$1:$CA$300,25,FALSE))</f>
        <v>17:00</v>
      </c>
      <c r="G106" s="314"/>
      <c r="H106" s="314"/>
      <c r="I106" s="314"/>
      <c r="J106" s="314"/>
      <c r="K106" s="310"/>
      <c r="L106" s="307"/>
      <c r="M106" s="310"/>
      <c r="N106" s="307"/>
      <c r="O106" s="310"/>
      <c r="P106" s="307"/>
      <c r="Q106" s="310"/>
      <c r="R106" s="307"/>
      <c r="S106" s="310"/>
      <c r="T106" s="307"/>
      <c r="U106" s="310"/>
      <c r="V106" s="307"/>
      <c r="W106" s="310"/>
      <c r="X106" s="307"/>
      <c r="Y106" s="310"/>
      <c r="Z106" s="307"/>
      <c r="AA106" s="308"/>
      <c r="AB106" s="309"/>
    </row>
    <row r="107" spans="2:28" ht="27" customHeight="1">
      <c r="B107" s="313"/>
      <c r="C107" s="52" t="s">
        <v>1185</v>
      </c>
      <c r="D107" s="331" t="str">
        <f>IF(B98="","",VLOOKUP(B98,data!$A$1:$CA$300,26,FALSE))</f>
        <v>年中無休</v>
      </c>
      <c r="E107" s="332"/>
      <c r="F107" s="333"/>
      <c r="G107" s="314"/>
      <c r="H107" s="314"/>
      <c r="I107" s="314"/>
      <c r="J107" s="314"/>
      <c r="K107" s="310"/>
      <c r="L107" s="307"/>
      <c r="M107" s="310"/>
      <c r="N107" s="307"/>
      <c r="O107" s="310"/>
      <c r="P107" s="307"/>
      <c r="Q107" s="310"/>
      <c r="R107" s="307"/>
      <c r="S107" s="310"/>
      <c r="T107" s="307"/>
      <c r="U107" s="310"/>
      <c r="V107" s="307"/>
      <c r="W107" s="310"/>
      <c r="X107" s="307"/>
      <c r="Y107" s="310"/>
      <c r="Z107" s="307"/>
      <c r="AA107" s="308"/>
      <c r="AB107" s="309"/>
    </row>
    <row r="108" spans="2:28" ht="33.75" customHeight="1">
      <c r="B108" s="311">
        <v>96</v>
      </c>
      <c r="C108" s="50" t="s">
        <v>462</v>
      </c>
      <c r="D108" s="334" t="str">
        <f>IF(B108="","",VLOOKUP(B108,data!$A$1:$CA$300,9,FALSE))</f>
        <v>老人保健施設
くらかけの里</v>
      </c>
      <c r="E108" s="335"/>
      <c r="F108" s="336"/>
      <c r="G108" s="314" t="str">
        <f>IF(B108="","",VLOOKUP(B108,data!$A$1:$CA$300,73,FALSE))</f>
        <v>5</v>
      </c>
      <c r="H108" s="314" t="str">
        <f>IF(B108="","",VLOOKUP(B108,data!$A$1:$CA$300,74,FALSE))</f>
        <v>1</v>
      </c>
      <c r="I108" s="314" t="str">
        <f>IF(B108="","",VLOOKUP(B108,data!$A$1:$CA$300,75,FALSE))</f>
        <v>0</v>
      </c>
      <c r="J108" s="314" t="str">
        <f>IF(B108="","",VLOOKUP(B108,data!$A$1:$CA$300,76,FALSE))</f>
        <v>4</v>
      </c>
      <c r="K108" s="310" t="str">
        <f>IF(B108="","",VLOOKUP(B108,data!$A$1:$CA$300,31,FALSE))</f>
        <v>○</v>
      </c>
      <c r="L108" s="307" t="str">
        <f>IF(B108="","",VLOOKUP(B108,data!$A$1:$CA$300,33,FALSE))</f>
        <v>○</v>
      </c>
      <c r="M108" s="310" t="str">
        <f>IF(B108="","",VLOOKUP(B108,data!$A$1:$CA$300,35,FALSE))</f>
        <v>○</v>
      </c>
      <c r="N108" s="307" t="str">
        <f>IF(B108="","",VLOOKUP(B108,data!$A$1:$CA$300,37,FALSE))</f>
        <v>要相談</v>
      </c>
      <c r="O108" s="310" t="str">
        <f>IF(B108="","",VLOOKUP(B108,data!$A$1:$CA$300,39,FALSE))</f>
        <v>○</v>
      </c>
      <c r="P108" s="307" t="str">
        <f>IF(B108="","",VLOOKUP(B108,data!$A$1:$CA$300,41,FALSE))</f>
        <v>○</v>
      </c>
      <c r="Q108" s="310" t="str">
        <f>IF(B108="","",VLOOKUP(B108,data!$A$1:$CA$300,43,FALSE))</f>
        <v>×</v>
      </c>
      <c r="R108" s="307" t="str">
        <f>IF(B108="","",VLOOKUP(B108,data!$A$1:$CA$300,45,FALSE))</f>
        <v>×</v>
      </c>
      <c r="S108" s="310" t="str">
        <f>IF(B108="","",VLOOKUP(B108,data!$A$1:$CA$300,47,FALSE))</f>
        <v>○</v>
      </c>
      <c r="T108" s="307" t="str">
        <f>IF(B108="","",VLOOKUP(B108,data!$A$1:$CA$300,49,FALSE))</f>
        <v>○</v>
      </c>
      <c r="U108" s="310" t="str">
        <f>IF(B108="","",VLOOKUP(B108,data!$A$1:$CA$300,51,FALSE))</f>
        <v>○</v>
      </c>
      <c r="V108" s="307" t="str">
        <f>IF(B108="","",VLOOKUP(B108,data!$A$1:$CA$300,53,FALSE))</f>
        <v>要相談</v>
      </c>
      <c r="W108" s="310" t="str">
        <f>IF(B108="","",VLOOKUP(B108,data!$A$1:$CA$300,55,FALSE))</f>
        <v>○</v>
      </c>
      <c r="X108" s="307" t="str">
        <f>IF(B108="","",VLOOKUP(B108,data!$A$1:$CA$300,57,FALSE))</f>
        <v>○</v>
      </c>
      <c r="Y108" s="310" t="str">
        <f>IF(B108="","",VLOOKUP(B108,data!$A$1:$CA$300,59,FALSE))</f>
        <v>要相談</v>
      </c>
      <c r="Z108" s="307" t="str">
        <f>IF(B108="","",VLOOKUP(B108,data!$A$1:$CA$300,61,FALSE))</f>
        <v>○</v>
      </c>
      <c r="AA108" s="308" t="str">
        <f>IF(B108="","",VLOOKUP(B108,data!$A$1:$CA$300,77,FALSE))</f>
        <v>なし</v>
      </c>
      <c r="AB108" s="309" t="str">
        <f>IF(B108="","",VLOOKUP(B108,data!$A$1:$CA$300,78,FALSE))</f>
        <v>※居室は介護老人保健施設の空床利用となります。
※ 送迎の実施範囲は、潟上市、男鹿市、秋田市、南秋田郡内となっています。</v>
      </c>
    </row>
    <row r="109" spans="2:28" ht="15" customHeight="1">
      <c r="B109" s="312"/>
      <c r="C109" s="51" t="s">
        <v>637</v>
      </c>
      <c r="D109" s="337" t="str">
        <f>IF(B108="","",VLOOKUP(B108,data!$A$1:$CA$300,10,FALSE))</f>
        <v>010-0201</v>
      </c>
      <c r="E109" s="338"/>
      <c r="F109" s="339"/>
      <c r="G109" s="314"/>
      <c r="H109" s="314"/>
      <c r="I109" s="314"/>
      <c r="J109" s="314"/>
      <c r="K109" s="310"/>
      <c r="L109" s="307"/>
      <c r="M109" s="310"/>
      <c r="N109" s="307"/>
      <c r="O109" s="310"/>
      <c r="P109" s="307"/>
      <c r="Q109" s="310"/>
      <c r="R109" s="307"/>
      <c r="S109" s="310"/>
      <c r="T109" s="307"/>
      <c r="U109" s="310"/>
      <c r="V109" s="307"/>
      <c r="W109" s="310"/>
      <c r="X109" s="307"/>
      <c r="Y109" s="310"/>
      <c r="Z109" s="307"/>
      <c r="AA109" s="308"/>
      <c r="AB109" s="309"/>
    </row>
    <row r="110" spans="2:28" ht="13.5" customHeight="1">
      <c r="B110" s="312"/>
      <c r="C110" s="315" t="s">
        <v>515</v>
      </c>
      <c r="D110" s="316" t="str">
        <f>IF(B108="","",VLOOKUP(B108,data!$A$1:$CA$300,11,FALSE))</f>
        <v>潟上市天王字鶴沼台43-231</v>
      </c>
      <c r="E110" s="317"/>
      <c r="F110" s="318"/>
      <c r="G110" s="314"/>
      <c r="H110" s="314"/>
      <c r="I110" s="314"/>
      <c r="J110" s="314"/>
      <c r="K110" s="310"/>
      <c r="L110" s="307"/>
      <c r="M110" s="310"/>
      <c r="N110" s="307"/>
      <c r="O110" s="310"/>
      <c r="P110" s="307"/>
      <c r="Q110" s="310"/>
      <c r="R110" s="307"/>
      <c r="S110" s="310"/>
      <c r="T110" s="307"/>
      <c r="U110" s="310"/>
      <c r="V110" s="307"/>
      <c r="W110" s="310"/>
      <c r="X110" s="307"/>
      <c r="Y110" s="310"/>
      <c r="Z110" s="307"/>
      <c r="AA110" s="308"/>
      <c r="AB110" s="309"/>
    </row>
    <row r="111" spans="2:28" ht="13.5" customHeight="1">
      <c r="B111" s="312"/>
      <c r="C111" s="315"/>
      <c r="D111" s="316"/>
      <c r="E111" s="317"/>
      <c r="F111" s="318"/>
      <c r="G111" s="314"/>
      <c r="H111" s="314"/>
      <c r="I111" s="314"/>
      <c r="J111" s="314"/>
      <c r="K111" s="310"/>
      <c r="L111" s="307"/>
      <c r="M111" s="310"/>
      <c r="N111" s="307"/>
      <c r="O111" s="310"/>
      <c r="P111" s="307"/>
      <c r="Q111" s="310"/>
      <c r="R111" s="307"/>
      <c r="S111" s="310"/>
      <c r="T111" s="307"/>
      <c r="U111" s="310"/>
      <c r="V111" s="307"/>
      <c r="W111" s="310"/>
      <c r="X111" s="307"/>
      <c r="Y111" s="310"/>
      <c r="Z111" s="307"/>
      <c r="AA111" s="308"/>
      <c r="AB111" s="309"/>
    </row>
    <row r="112" spans="2:28" ht="3.75" customHeight="1">
      <c r="B112" s="312"/>
      <c r="C112" s="51"/>
      <c r="D112" s="53"/>
      <c r="E112" s="55"/>
      <c r="F112" s="60"/>
      <c r="G112" s="314"/>
      <c r="H112" s="314"/>
      <c r="I112" s="314"/>
      <c r="J112" s="314"/>
      <c r="K112" s="310"/>
      <c r="L112" s="307"/>
      <c r="M112" s="310"/>
      <c r="N112" s="307"/>
      <c r="O112" s="310"/>
      <c r="P112" s="307"/>
      <c r="Q112" s="310"/>
      <c r="R112" s="307"/>
      <c r="S112" s="310"/>
      <c r="T112" s="307"/>
      <c r="U112" s="310"/>
      <c r="V112" s="307"/>
      <c r="W112" s="310"/>
      <c r="X112" s="307"/>
      <c r="Y112" s="310"/>
      <c r="Z112" s="307"/>
      <c r="AA112" s="308"/>
      <c r="AB112" s="309"/>
    </row>
    <row r="113" spans="2:28" ht="13.5" customHeight="1">
      <c r="B113" s="312"/>
      <c r="C113" s="51" t="s">
        <v>526</v>
      </c>
      <c r="D113" s="340" t="str">
        <f>IF(B108="","",VLOOKUP(B108,data!$A$1:$CA$300,12,FALSE))</f>
        <v>018-878-6622</v>
      </c>
      <c r="E113" s="341"/>
      <c r="F113" s="342"/>
      <c r="G113" s="314"/>
      <c r="H113" s="314"/>
      <c r="I113" s="314"/>
      <c r="J113" s="314"/>
      <c r="K113" s="310"/>
      <c r="L113" s="307"/>
      <c r="M113" s="310"/>
      <c r="N113" s="307"/>
      <c r="O113" s="310"/>
      <c r="P113" s="307"/>
      <c r="Q113" s="310"/>
      <c r="R113" s="307"/>
      <c r="S113" s="310"/>
      <c r="T113" s="307"/>
      <c r="U113" s="310"/>
      <c r="V113" s="307"/>
      <c r="W113" s="310"/>
      <c r="X113" s="307"/>
      <c r="Y113" s="310"/>
      <c r="Z113" s="307"/>
      <c r="AA113" s="308"/>
      <c r="AB113" s="309"/>
    </row>
    <row r="114" spans="2:28" ht="13.5" customHeight="1">
      <c r="B114" s="312"/>
      <c r="C114" s="51" t="s">
        <v>1184</v>
      </c>
      <c r="D114" s="340" t="str">
        <f>IF(B108="","",VLOOKUP(B108,data!$A$1:$CA$300,13,FALSE))</f>
        <v>018-878-6611</v>
      </c>
      <c r="E114" s="341"/>
      <c r="F114" s="342"/>
      <c r="G114" s="314"/>
      <c r="H114" s="314"/>
      <c r="I114" s="314"/>
      <c r="J114" s="314"/>
      <c r="K114" s="310"/>
      <c r="L114" s="307"/>
      <c r="M114" s="310"/>
      <c r="N114" s="307"/>
      <c r="O114" s="310"/>
      <c r="P114" s="307"/>
      <c r="Q114" s="310"/>
      <c r="R114" s="307"/>
      <c r="S114" s="310"/>
      <c r="T114" s="307"/>
      <c r="U114" s="310"/>
      <c r="V114" s="307"/>
      <c r="W114" s="310"/>
      <c r="X114" s="307"/>
      <c r="Y114" s="310"/>
      <c r="Z114" s="307"/>
      <c r="AA114" s="308"/>
      <c r="AB114" s="309"/>
    </row>
    <row r="115" spans="2:28" ht="3.75" customHeight="1">
      <c r="B115" s="312"/>
      <c r="C115" s="51"/>
      <c r="D115" s="53"/>
      <c r="E115" s="55"/>
      <c r="F115" s="60"/>
      <c r="G115" s="314"/>
      <c r="H115" s="314"/>
      <c r="I115" s="314"/>
      <c r="J115" s="314"/>
      <c r="K115" s="310"/>
      <c r="L115" s="307"/>
      <c r="M115" s="310"/>
      <c r="N115" s="307"/>
      <c r="O115" s="310"/>
      <c r="P115" s="307"/>
      <c r="Q115" s="310"/>
      <c r="R115" s="307"/>
      <c r="S115" s="310"/>
      <c r="T115" s="307"/>
      <c r="U115" s="310"/>
      <c r="V115" s="307"/>
      <c r="W115" s="310"/>
      <c r="X115" s="307"/>
      <c r="Y115" s="310"/>
      <c r="Z115" s="307"/>
      <c r="AA115" s="308"/>
      <c r="AB115" s="309"/>
    </row>
    <row r="116" spans="2:28" ht="13.5" customHeight="1">
      <c r="B116" s="312"/>
      <c r="C116" s="51" t="s">
        <v>326</v>
      </c>
      <c r="D116" s="54" t="str">
        <f>IF(B108="","",VLOOKUP(B108,data!$A$1:$CA$300,24,FALSE))</f>
        <v>08:30</v>
      </c>
      <c r="E116" s="57" t="s">
        <v>8</v>
      </c>
      <c r="F116" s="59" t="str">
        <f>IF(B108="","",VLOOKUP(B108,data!$A$1:$CA$300,25,FALSE))</f>
        <v>17:30</v>
      </c>
      <c r="G116" s="314"/>
      <c r="H116" s="314"/>
      <c r="I116" s="314"/>
      <c r="J116" s="314"/>
      <c r="K116" s="310"/>
      <c r="L116" s="307"/>
      <c r="M116" s="310"/>
      <c r="N116" s="307"/>
      <c r="O116" s="310"/>
      <c r="P116" s="307"/>
      <c r="Q116" s="310"/>
      <c r="R116" s="307"/>
      <c r="S116" s="310"/>
      <c r="T116" s="307"/>
      <c r="U116" s="310"/>
      <c r="V116" s="307"/>
      <c r="W116" s="310"/>
      <c r="X116" s="307"/>
      <c r="Y116" s="310"/>
      <c r="Z116" s="307"/>
      <c r="AA116" s="308"/>
      <c r="AB116" s="309"/>
    </row>
    <row r="117" spans="2:28" ht="27" customHeight="1">
      <c r="B117" s="313"/>
      <c r="C117" s="52" t="s">
        <v>1185</v>
      </c>
      <c r="D117" s="331" t="str">
        <f>IF(B108="","",VLOOKUP(B108,data!$A$1:$CA$300,26,FALSE))</f>
        <v>年中無休</v>
      </c>
      <c r="E117" s="332"/>
      <c r="F117" s="333"/>
      <c r="G117" s="314"/>
      <c r="H117" s="314"/>
      <c r="I117" s="314"/>
      <c r="J117" s="314"/>
      <c r="K117" s="310"/>
      <c r="L117" s="307"/>
      <c r="M117" s="310"/>
      <c r="N117" s="307"/>
      <c r="O117" s="310"/>
      <c r="P117" s="307"/>
      <c r="Q117" s="310"/>
      <c r="R117" s="307"/>
      <c r="S117" s="310"/>
      <c r="T117" s="307"/>
      <c r="U117" s="310"/>
      <c r="V117" s="307"/>
      <c r="W117" s="310"/>
      <c r="X117" s="307"/>
      <c r="Y117" s="310"/>
      <c r="Z117" s="307"/>
      <c r="AA117" s="308"/>
      <c r="AB117" s="309"/>
    </row>
    <row r="118" spans="2:28" ht="33.75" customHeight="1">
      <c r="B118" s="311">
        <v>97</v>
      </c>
      <c r="C118" s="50" t="s">
        <v>462</v>
      </c>
      <c r="D118" s="334" t="str">
        <f>IF(B118="","",VLOOKUP(B118,data!$A$1:$CA$300,9,FALSE))</f>
        <v>介護老人保健施設
ほのぼの苑短期入所</v>
      </c>
      <c r="E118" s="335"/>
      <c r="F118" s="336"/>
      <c r="G118" s="314" t="str">
        <f>IF(B118="","",VLOOKUP(B118,data!$A$1:$CA$300,73,FALSE))</f>
        <v>100</v>
      </c>
      <c r="H118" s="314" t="str">
        <f>IF(B118="","",VLOOKUP(B118,data!$A$1:$CA$300,74,FALSE))</f>
        <v>10</v>
      </c>
      <c r="I118" s="314" t="str">
        <f>IF(B118="","",VLOOKUP(B118,data!$A$1:$CA$300,75,FALSE))</f>
        <v>10</v>
      </c>
      <c r="J118" s="314" t="str">
        <f>IF(B118="","",VLOOKUP(B118,data!$A$1:$CA$300,76,FALSE))</f>
        <v>80</v>
      </c>
      <c r="K118" s="310" t="str">
        <f>IF(B118="","",VLOOKUP(B118,data!$A$1:$CA$300,31,FALSE))</f>
        <v>○</v>
      </c>
      <c r="L118" s="307" t="str">
        <f>IF(B118="","",VLOOKUP(B118,data!$A$1:$CA$300,33,FALSE))</f>
        <v>○</v>
      </c>
      <c r="M118" s="310" t="str">
        <f>IF(B118="","",VLOOKUP(B118,data!$A$1:$CA$300,35,FALSE))</f>
        <v>○</v>
      </c>
      <c r="N118" s="307" t="str">
        <f>IF(B118="","",VLOOKUP(B118,data!$A$1:$CA$300,37,FALSE))</f>
        <v>○</v>
      </c>
      <c r="O118" s="310" t="str">
        <f>IF(B118="","",VLOOKUP(B118,data!$A$1:$CA$300,39,FALSE))</f>
        <v>○</v>
      </c>
      <c r="P118" s="307" t="str">
        <f>IF(B118="","",VLOOKUP(B118,data!$A$1:$CA$300,41,FALSE))</f>
        <v>要相談</v>
      </c>
      <c r="Q118" s="310" t="str">
        <f>IF(B118="","",VLOOKUP(B118,data!$A$1:$CA$300,43,FALSE))</f>
        <v>要相談</v>
      </c>
      <c r="R118" s="307" t="str">
        <f>IF(B118="","",VLOOKUP(B118,data!$A$1:$CA$300,45,FALSE))</f>
        <v>要相談</v>
      </c>
      <c r="S118" s="310" t="str">
        <f>IF(B118="","",VLOOKUP(B118,data!$A$1:$CA$300,47,FALSE))</f>
        <v>○</v>
      </c>
      <c r="T118" s="307" t="str">
        <f>IF(B118="","",VLOOKUP(B118,data!$A$1:$CA$300,49,FALSE))</f>
        <v>○</v>
      </c>
      <c r="U118" s="310" t="str">
        <f>IF(B118="","",VLOOKUP(B118,data!$A$1:$CA$300,51,FALSE))</f>
        <v>○</v>
      </c>
      <c r="V118" s="307" t="str">
        <f>IF(B118="","",VLOOKUP(B118,data!$A$1:$CA$300,53,FALSE))</f>
        <v>要相談</v>
      </c>
      <c r="W118" s="310" t="str">
        <f>IF(B118="","",VLOOKUP(B118,data!$A$1:$CA$300,55,FALSE))</f>
        <v>○</v>
      </c>
      <c r="X118" s="307" t="str">
        <f>IF(B118="","",VLOOKUP(B118,data!$A$1:$CA$300,57,FALSE))</f>
        <v>○</v>
      </c>
      <c r="Y118" s="310" t="str">
        <f>IF(B118="","",VLOOKUP(B118,data!$A$1:$CA$300,59,FALSE))</f>
        <v>要相談</v>
      </c>
      <c r="Z118" s="307" t="str">
        <f>IF(B118="","",VLOOKUP(B118,data!$A$1:$CA$300,61,FALSE))</f>
        <v>要相談</v>
      </c>
      <c r="AA118" s="308" t="str">
        <f>IF(B118="","",VLOOKUP(B118,data!$A$1:$CA$300,77,FALSE))</f>
        <v>なし</v>
      </c>
      <c r="AB118" s="309" t="str">
        <f>IF(B118="","",VLOOKUP(B118,data!$A$1:$CA$300,78,FALSE))</f>
        <v>空床利用</v>
      </c>
    </row>
    <row r="119" spans="2:28" ht="15" customHeight="1">
      <c r="B119" s="312"/>
      <c r="C119" s="51" t="s">
        <v>637</v>
      </c>
      <c r="D119" s="337" t="str">
        <f>IF(B118="","",VLOOKUP(B118,data!$A$1:$CA$300,10,FALSE))</f>
        <v>018-1401</v>
      </c>
      <c r="E119" s="338"/>
      <c r="F119" s="339"/>
      <c r="G119" s="314"/>
      <c r="H119" s="314"/>
      <c r="I119" s="314"/>
      <c r="J119" s="314"/>
      <c r="K119" s="310"/>
      <c r="L119" s="307"/>
      <c r="M119" s="310"/>
      <c r="N119" s="307"/>
      <c r="O119" s="310"/>
      <c r="P119" s="307"/>
      <c r="Q119" s="310"/>
      <c r="R119" s="307"/>
      <c r="S119" s="310"/>
      <c r="T119" s="307"/>
      <c r="U119" s="310"/>
      <c r="V119" s="307"/>
      <c r="W119" s="310"/>
      <c r="X119" s="307"/>
      <c r="Y119" s="310"/>
      <c r="Z119" s="307"/>
      <c r="AA119" s="308"/>
      <c r="AB119" s="309"/>
    </row>
    <row r="120" spans="2:28" ht="13.5" customHeight="1">
      <c r="B120" s="312"/>
      <c r="C120" s="315" t="s">
        <v>515</v>
      </c>
      <c r="D120" s="316" t="str">
        <f>IF(B118="","",VLOOKUP(B118,data!$A$1:$CA$300,11,FALSE))</f>
        <v>潟上市昭和大久保字街道下92-1</v>
      </c>
      <c r="E120" s="317"/>
      <c r="F120" s="318"/>
      <c r="G120" s="314"/>
      <c r="H120" s="314"/>
      <c r="I120" s="314"/>
      <c r="J120" s="314"/>
      <c r="K120" s="310"/>
      <c r="L120" s="307"/>
      <c r="M120" s="310"/>
      <c r="N120" s="307"/>
      <c r="O120" s="310"/>
      <c r="P120" s="307"/>
      <c r="Q120" s="310"/>
      <c r="R120" s="307"/>
      <c r="S120" s="310"/>
      <c r="T120" s="307"/>
      <c r="U120" s="310"/>
      <c r="V120" s="307"/>
      <c r="W120" s="310"/>
      <c r="X120" s="307"/>
      <c r="Y120" s="310"/>
      <c r="Z120" s="307"/>
      <c r="AA120" s="308"/>
      <c r="AB120" s="309"/>
    </row>
    <row r="121" spans="2:28" ht="13.5" customHeight="1">
      <c r="B121" s="312"/>
      <c r="C121" s="315"/>
      <c r="D121" s="316"/>
      <c r="E121" s="317"/>
      <c r="F121" s="318"/>
      <c r="G121" s="314"/>
      <c r="H121" s="314"/>
      <c r="I121" s="314"/>
      <c r="J121" s="314"/>
      <c r="K121" s="310"/>
      <c r="L121" s="307"/>
      <c r="M121" s="310"/>
      <c r="N121" s="307"/>
      <c r="O121" s="310"/>
      <c r="P121" s="307"/>
      <c r="Q121" s="310"/>
      <c r="R121" s="307"/>
      <c r="S121" s="310"/>
      <c r="T121" s="307"/>
      <c r="U121" s="310"/>
      <c r="V121" s="307"/>
      <c r="W121" s="310"/>
      <c r="X121" s="307"/>
      <c r="Y121" s="310"/>
      <c r="Z121" s="307"/>
      <c r="AA121" s="308"/>
      <c r="AB121" s="309"/>
    </row>
    <row r="122" spans="2:28" ht="3.75" customHeight="1">
      <c r="B122" s="312"/>
      <c r="C122" s="51"/>
      <c r="D122" s="53"/>
      <c r="E122" s="55"/>
      <c r="F122" s="60"/>
      <c r="G122" s="314"/>
      <c r="H122" s="314"/>
      <c r="I122" s="314"/>
      <c r="J122" s="314"/>
      <c r="K122" s="310"/>
      <c r="L122" s="307"/>
      <c r="M122" s="310"/>
      <c r="N122" s="307"/>
      <c r="O122" s="310"/>
      <c r="P122" s="307"/>
      <c r="Q122" s="310"/>
      <c r="R122" s="307"/>
      <c r="S122" s="310"/>
      <c r="T122" s="307"/>
      <c r="U122" s="310"/>
      <c r="V122" s="307"/>
      <c r="W122" s="310"/>
      <c r="X122" s="307"/>
      <c r="Y122" s="310"/>
      <c r="Z122" s="307"/>
      <c r="AA122" s="308"/>
      <c r="AB122" s="309"/>
    </row>
    <row r="123" spans="2:28" ht="13.5" customHeight="1">
      <c r="B123" s="312"/>
      <c r="C123" s="51" t="s">
        <v>526</v>
      </c>
      <c r="D123" s="340" t="str">
        <f>IF(B118="","",VLOOKUP(B118,data!$A$1:$CA$300,12,FALSE))</f>
        <v>018-877-7115</v>
      </c>
      <c r="E123" s="341"/>
      <c r="F123" s="342"/>
      <c r="G123" s="314"/>
      <c r="H123" s="314"/>
      <c r="I123" s="314"/>
      <c r="J123" s="314"/>
      <c r="K123" s="310"/>
      <c r="L123" s="307"/>
      <c r="M123" s="310"/>
      <c r="N123" s="307"/>
      <c r="O123" s="310"/>
      <c r="P123" s="307"/>
      <c r="Q123" s="310"/>
      <c r="R123" s="307"/>
      <c r="S123" s="310"/>
      <c r="T123" s="307"/>
      <c r="U123" s="310"/>
      <c r="V123" s="307"/>
      <c r="W123" s="310"/>
      <c r="X123" s="307"/>
      <c r="Y123" s="310"/>
      <c r="Z123" s="307"/>
      <c r="AA123" s="308"/>
      <c r="AB123" s="309"/>
    </row>
    <row r="124" spans="2:28" ht="13.5" customHeight="1">
      <c r="B124" s="312"/>
      <c r="C124" s="51" t="s">
        <v>1184</v>
      </c>
      <c r="D124" s="340" t="str">
        <f>IF(B118="","",VLOOKUP(B118,data!$A$1:$CA$300,13,FALSE))</f>
        <v>018-877-7481</v>
      </c>
      <c r="E124" s="341"/>
      <c r="F124" s="342"/>
      <c r="G124" s="314"/>
      <c r="H124" s="314"/>
      <c r="I124" s="314"/>
      <c r="J124" s="314"/>
      <c r="K124" s="310"/>
      <c r="L124" s="307"/>
      <c r="M124" s="310"/>
      <c r="N124" s="307"/>
      <c r="O124" s="310"/>
      <c r="P124" s="307"/>
      <c r="Q124" s="310"/>
      <c r="R124" s="307"/>
      <c r="S124" s="310"/>
      <c r="T124" s="307"/>
      <c r="U124" s="310"/>
      <c r="V124" s="307"/>
      <c r="W124" s="310"/>
      <c r="X124" s="307"/>
      <c r="Y124" s="310"/>
      <c r="Z124" s="307"/>
      <c r="AA124" s="308"/>
      <c r="AB124" s="309"/>
    </row>
    <row r="125" spans="2:28" ht="3.75" customHeight="1">
      <c r="B125" s="312"/>
      <c r="C125" s="51"/>
      <c r="D125" s="53"/>
      <c r="E125" s="55"/>
      <c r="F125" s="60"/>
      <c r="G125" s="314"/>
      <c r="H125" s="314"/>
      <c r="I125" s="314"/>
      <c r="J125" s="314"/>
      <c r="K125" s="310"/>
      <c r="L125" s="307"/>
      <c r="M125" s="310"/>
      <c r="N125" s="307"/>
      <c r="O125" s="310"/>
      <c r="P125" s="307"/>
      <c r="Q125" s="310"/>
      <c r="R125" s="307"/>
      <c r="S125" s="310"/>
      <c r="T125" s="307"/>
      <c r="U125" s="310"/>
      <c r="V125" s="307"/>
      <c r="W125" s="310"/>
      <c r="X125" s="307"/>
      <c r="Y125" s="310"/>
      <c r="Z125" s="307"/>
      <c r="AA125" s="308"/>
      <c r="AB125" s="309"/>
    </row>
    <row r="126" spans="2:28" ht="13.5" customHeight="1">
      <c r="B126" s="312"/>
      <c r="C126" s="51" t="s">
        <v>326</v>
      </c>
      <c r="D126" s="54" t="str">
        <f>IF(B118="","",VLOOKUP(B118,data!$A$1:$CA$300,24,FALSE))</f>
        <v>08:30</v>
      </c>
      <c r="E126" s="57" t="s">
        <v>8</v>
      </c>
      <c r="F126" s="59" t="str">
        <f>IF(B118="","",VLOOKUP(B118,data!$A$1:$CA$300,25,FALSE))</f>
        <v>17:30</v>
      </c>
      <c r="G126" s="314"/>
      <c r="H126" s="314"/>
      <c r="I126" s="314"/>
      <c r="J126" s="314"/>
      <c r="K126" s="310"/>
      <c r="L126" s="307"/>
      <c r="M126" s="310"/>
      <c r="N126" s="307"/>
      <c r="O126" s="310"/>
      <c r="P126" s="307"/>
      <c r="Q126" s="310"/>
      <c r="R126" s="307"/>
      <c r="S126" s="310"/>
      <c r="T126" s="307"/>
      <c r="U126" s="310"/>
      <c r="V126" s="307"/>
      <c r="W126" s="310"/>
      <c r="X126" s="307"/>
      <c r="Y126" s="310"/>
      <c r="Z126" s="307"/>
      <c r="AA126" s="308"/>
      <c r="AB126" s="309"/>
    </row>
    <row r="127" spans="2:28" ht="27" customHeight="1">
      <c r="B127" s="313"/>
      <c r="C127" s="52" t="s">
        <v>1185</v>
      </c>
      <c r="D127" s="331" t="str">
        <f>IF(B118="","",VLOOKUP(B118,data!$A$1:$CA$300,26,FALSE))</f>
        <v>年中無休</v>
      </c>
      <c r="E127" s="332"/>
      <c r="F127" s="333"/>
      <c r="G127" s="314"/>
      <c r="H127" s="314"/>
      <c r="I127" s="314"/>
      <c r="J127" s="314"/>
      <c r="K127" s="310"/>
      <c r="L127" s="307"/>
      <c r="M127" s="310"/>
      <c r="N127" s="307"/>
      <c r="O127" s="310"/>
      <c r="P127" s="307"/>
      <c r="Q127" s="310"/>
      <c r="R127" s="307"/>
      <c r="S127" s="310"/>
      <c r="T127" s="307"/>
      <c r="U127" s="310"/>
      <c r="V127" s="307"/>
      <c r="W127" s="310"/>
      <c r="X127" s="307"/>
      <c r="Y127" s="310"/>
      <c r="Z127" s="307"/>
      <c r="AA127" s="308"/>
      <c r="AB127" s="309"/>
    </row>
    <row r="128" spans="2:28" ht="33.75" customHeight="1">
      <c r="B128" s="311">
        <v>98</v>
      </c>
      <c r="C128" s="50" t="s">
        <v>462</v>
      </c>
      <c r="D128" s="334" t="str">
        <f>IF(B128="","",VLOOKUP(B128,data!$A$1:$CA$300,9,FALSE))</f>
        <v>ショートステイホーム
昭寿苑</v>
      </c>
      <c r="E128" s="335"/>
      <c r="F128" s="336"/>
      <c r="G128" s="314" t="str">
        <f>IF(B128="","",VLOOKUP(B128,data!$A$1:$CA$300,73,FALSE))</f>
        <v>14</v>
      </c>
      <c r="H128" s="314" t="str">
        <f>IF(B128="","",VLOOKUP(B128,data!$A$1:$CA$300,74,FALSE))</f>
        <v>0</v>
      </c>
      <c r="I128" s="314" t="str">
        <f>IF(B128="","",VLOOKUP(B128,data!$A$1:$CA$300,75,FALSE))</f>
        <v>2</v>
      </c>
      <c r="J128" s="314" t="str">
        <f>IF(B128="","",VLOOKUP(B128,data!$A$1:$CA$300,76,FALSE))</f>
        <v>12</v>
      </c>
      <c r="K128" s="310" t="str">
        <f>IF(B128="","",VLOOKUP(B128,data!$A$1:$CA$300,31,FALSE))</f>
        <v>その他</v>
      </c>
      <c r="L128" s="307" t="str">
        <f>IF(B128="","",VLOOKUP(B128,data!$A$1:$CA$300,33,FALSE))</f>
        <v>その他</v>
      </c>
      <c r="M128" s="310" t="str">
        <f>IF(B128="","",VLOOKUP(B128,data!$A$1:$CA$300,35,FALSE))</f>
        <v>○</v>
      </c>
      <c r="N128" s="307" t="str">
        <f>IF(B128="","",VLOOKUP(B128,data!$A$1:$CA$300,37,FALSE))</f>
        <v>○</v>
      </c>
      <c r="O128" s="310" t="str">
        <f>IF(B128="","",VLOOKUP(B128,data!$A$1:$CA$300,39,FALSE))</f>
        <v>○</v>
      </c>
      <c r="P128" s="307" t="str">
        <f>IF(B128="","",VLOOKUP(B128,data!$A$1:$CA$300,41,FALSE))</f>
        <v>×</v>
      </c>
      <c r="Q128" s="310" t="str">
        <f>IF(B128="","",VLOOKUP(B128,data!$A$1:$CA$300,43,FALSE))</f>
        <v>×</v>
      </c>
      <c r="R128" s="307" t="str">
        <f>IF(B128="","",VLOOKUP(B128,data!$A$1:$CA$300,45,FALSE))</f>
        <v>×</v>
      </c>
      <c r="S128" s="310" t="str">
        <f>IF(B128="","",VLOOKUP(B128,data!$A$1:$CA$300,47,FALSE))</f>
        <v>×</v>
      </c>
      <c r="T128" s="307" t="str">
        <f>IF(B128="","",VLOOKUP(B128,data!$A$1:$CA$300,49,FALSE))</f>
        <v>×</v>
      </c>
      <c r="U128" s="310" t="str">
        <f>IF(B128="","",VLOOKUP(B128,data!$A$1:$CA$300,51,FALSE))</f>
        <v>×</v>
      </c>
      <c r="V128" s="307" t="str">
        <f>IF(B128="","",VLOOKUP(B128,data!$A$1:$CA$300,53,FALSE))</f>
        <v>要相談</v>
      </c>
      <c r="W128" s="310" t="str">
        <f>IF(B128="","",VLOOKUP(B128,data!$A$1:$CA$300,55,FALSE))</f>
        <v>要相談</v>
      </c>
      <c r="X128" s="307" t="str">
        <f>IF(B128="","",VLOOKUP(B128,data!$A$1:$CA$300,57,FALSE))</f>
        <v>○</v>
      </c>
      <c r="Y128" s="310" t="str">
        <f>IF(B128="","",VLOOKUP(B128,data!$A$1:$CA$300,59,FALSE))</f>
        <v>○</v>
      </c>
      <c r="Z128" s="307" t="str">
        <f>IF(B128="","",VLOOKUP(B128,data!$A$1:$CA$300,61,FALSE))</f>
        <v>×</v>
      </c>
      <c r="AA128" s="308" t="str">
        <f>IF(B128="","",VLOOKUP(B128,data!$A$1:$CA$300,77,FALSE))</f>
        <v>潟上市
秋田市
男鹿市
五城目町
井川町
八郎潟町
大潟村　等</v>
      </c>
      <c r="AB128" s="309" t="str">
        <f>IF(B128="","",VLOOKUP(B128,data!$A$1:$CA$300,78,FALSE))</f>
        <v/>
      </c>
    </row>
    <row r="129" spans="2:28" ht="15" customHeight="1">
      <c r="B129" s="312"/>
      <c r="C129" s="51" t="s">
        <v>637</v>
      </c>
      <c r="D129" s="337" t="str">
        <f>IF(B128="","",VLOOKUP(B128,data!$A$1:$CA$300,10,FALSE))</f>
        <v>018-1401</v>
      </c>
      <c r="E129" s="338"/>
      <c r="F129" s="339"/>
      <c r="G129" s="314"/>
      <c r="H129" s="314"/>
      <c r="I129" s="314"/>
      <c r="J129" s="314"/>
      <c r="K129" s="310"/>
      <c r="L129" s="307"/>
      <c r="M129" s="310"/>
      <c r="N129" s="307"/>
      <c r="O129" s="310"/>
      <c r="P129" s="307"/>
      <c r="Q129" s="310"/>
      <c r="R129" s="307"/>
      <c r="S129" s="310"/>
      <c r="T129" s="307"/>
      <c r="U129" s="310"/>
      <c r="V129" s="307"/>
      <c r="W129" s="310"/>
      <c r="X129" s="307"/>
      <c r="Y129" s="310"/>
      <c r="Z129" s="307"/>
      <c r="AA129" s="308"/>
      <c r="AB129" s="309"/>
    </row>
    <row r="130" spans="2:28" ht="13.5" customHeight="1">
      <c r="B130" s="312"/>
      <c r="C130" s="315" t="s">
        <v>515</v>
      </c>
      <c r="D130" s="316" t="str">
        <f>IF(B128="","",VLOOKUP(B128,data!$A$1:$CA$300,11,FALSE))</f>
        <v>潟上市昭和大久保字北野海老漉沼端74-3</v>
      </c>
      <c r="E130" s="317"/>
      <c r="F130" s="318"/>
      <c r="G130" s="314"/>
      <c r="H130" s="314"/>
      <c r="I130" s="314"/>
      <c r="J130" s="314"/>
      <c r="K130" s="310"/>
      <c r="L130" s="307"/>
      <c r="M130" s="310"/>
      <c r="N130" s="307"/>
      <c r="O130" s="310"/>
      <c r="P130" s="307"/>
      <c r="Q130" s="310"/>
      <c r="R130" s="307"/>
      <c r="S130" s="310"/>
      <c r="T130" s="307"/>
      <c r="U130" s="310"/>
      <c r="V130" s="307"/>
      <c r="W130" s="310"/>
      <c r="X130" s="307"/>
      <c r="Y130" s="310"/>
      <c r="Z130" s="307"/>
      <c r="AA130" s="308"/>
      <c r="AB130" s="309"/>
    </row>
    <row r="131" spans="2:28" ht="13.5" customHeight="1">
      <c r="B131" s="312"/>
      <c r="C131" s="315"/>
      <c r="D131" s="316"/>
      <c r="E131" s="317"/>
      <c r="F131" s="318"/>
      <c r="G131" s="314"/>
      <c r="H131" s="314"/>
      <c r="I131" s="314"/>
      <c r="J131" s="314"/>
      <c r="K131" s="310"/>
      <c r="L131" s="307"/>
      <c r="M131" s="310"/>
      <c r="N131" s="307"/>
      <c r="O131" s="310"/>
      <c r="P131" s="307"/>
      <c r="Q131" s="310"/>
      <c r="R131" s="307"/>
      <c r="S131" s="310"/>
      <c r="T131" s="307"/>
      <c r="U131" s="310"/>
      <c r="V131" s="307"/>
      <c r="W131" s="310"/>
      <c r="X131" s="307"/>
      <c r="Y131" s="310"/>
      <c r="Z131" s="307"/>
      <c r="AA131" s="308"/>
      <c r="AB131" s="309"/>
    </row>
    <row r="132" spans="2:28" ht="3.75" customHeight="1">
      <c r="B132" s="312"/>
      <c r="C132" s="51"/>
      <c r="D132" s="53"/>
      <c r="E132" s="55"/>
      <c r="F132" s="60"/>
      <c r="G132" s="314"/>
      <c r="H132" s="314"/>
      <c r="I132" s="314"/>
      <c r="J132" s="314"/>
      <c r="K132" s="310"/>
      <c r="L132" s="307"/>
      <c r="M132" s="310"/>
      <c r="N132" s="307"/>
      <c r="O132" s="310"/>
      <c r="P132" s="307"/>
      <c r="Q132" s="310"/>
      <c r="R132" s="307"/>
      <c r="S132" s="310"/>
      <c r="T132" s="307"/>
      <c r="U132" s="310"/>
      <c r="V132" s="307"/>
      <c r="W132" s="310"/>
      <c r="X132" s="307"/>
      <c r="Y132" s="310"/>
      <c r="Z132" s="307"/>
      <c r="AA132" s="308"/>
      <c r="AB132" s="309"/>
    </row>
    <row r="133" spans="2:28" ht="13.5" customHeight="1">
      <c r="B133" s="312"/>
      <c r="C133" s="51" t="s">
        <v>526</v>
      </c>
      <c r="D133" s="340" t="str">
        <f>IF(B128="","",VLOOKUP(B128,data!$A$1:$CA$300,12,FALSE))</f>
        <v>018-877-6411</v>
      </c>
      <c r="E133" s="341"/>
      <c r="F133" s="342"/>
      <c r="G133" s="314"/>
      <c r="H133" s="314"/>
      <c r="I133" s="314"/>
      <c r="J133" s="314"/>
      <c r="K133" s="310"/>
      <c r="L133" s="307"/>
      <c r="M133" s="310"/>
      <c r="N133" s="307"/>
      <c r="O133" s="310"/>
      <c r="P133" s="307"/>
      <c r="Q133" s="310"/>
      <c r="R133" s="307"/>
      <c r="S133" s="310"/>
      <c r="T133" s="307"/>
      <c r="U133" s="310"/>
      <c r="V133" s="307"/>
      <c r="W133" s="310"/>
      <c r="X133" s="307"/>
      <c r="Y133" s="310"/>
      <c r="Z133" s="307"/>
      <c r="AA133" s="308"/>
      <c r="AB133" s="309"/>
    </row>
    <row r="134" spans="2:28" ht="13.5" customHeight="1">
      <c r="B134" s="312"/>
      <c r="C134" s="51" t="s">
        <v>1184</v>
      </c>
      <c r="D134" s="340" t="str">
        <f>IF(B128="","",VLOOKUP(B128,data!$A$1:$CA$300,13,FALSE))</f>
        <v>018-877-6412</v>
      </c>
      <c r="E134" s="341"/>
      <c r="F134" s="342"/>
      <c r="G134" s="314"/>
      <c r="H134" s="314"/>
      <c r="I134" s="314"/>
      <c r="J134" s="314"/>
      <c r="K134" s="310"/>
      <c r="L134" s="307"/>
      <c r="M134" s="310"/>
      <c r="N134" s="307"/>
      <c r="O134" s="310"/>
      <c r="P134" s="307"/>
      <c r="Q134" s="310"/>
      <c r="R134" s="307"/>
      <c r="S134" s="310"/>
      <c r="T134" s="307"/>
      <c r="U134" s="310"/>
      <c r="V134" s="307"/>
      <c r="W134" s="310"/>
      <c r="X134" s="307"/>
      <c r="Y134" s="310"/>
      <c r="Z134" s="307"/>
      <c r="AA134" s="308"/>
      <c r="AB134" s="309"/>
    </row>
    <row r="135" spans="2:28" ht="3.75" customHeight="1">
      <c r="B135" s="312"/>
      <c r="C135" s="51"/>
      <c r="D135" s="53"/>
      <c r="E135" s="55"/>
      <c r="F135" s="60"/>
      <c r="G135" s="314"/>
      <c r="H135" s="314"/>
      <c r="I135" s="314"/>
      <c r="J135" s="314"/>
      <c r="K135" s="310"/>
      <c r="L135" s="307"/>
      <c r="M135" s="310"/>
      <c r="N135" s="307"/>
      <c r="O135" s="310"/>
      <c r="P135" s="307"/>
      <c r="Q135" s="310"/>
      <c r="R135" s="307"/>
      <c r="S135" s="310"/>
      <c r="T135" s="307"/>
      <c r="U135" s="310"/>
      <c r="V135" s="307"/>
      <c r="W135" s="310"/>
      <c r="X135" s="307"/>
      <c r="Y135" s="310"/>
      <c r="Z135" s="307"/>
      <c r="AA135" s="308"/>
      <c r="AB135" s="309"/>
    </row>
    <row r="136" spans="2:28" ht="13.5" customHeight="1">
      <c r="B136" s="312"/>
      <c r="C136" s="51" t="s">
        <v>326</v>
      </c>
      <c r="D136" s="54" t="str">
        <f>IF(B128="","",VLOOKUP(B128,data!$A$1:$CA$300,24,FALSE))</f>
        <v>09:00</v>
      </c>
      <c r="E136" s="57" t="s">
        <v>8</v>
      </c>
      <c r="F136" s="59" t="str">
        <f>IF(B128="","",VLOOKUP(B128,data!$A$1:$CA$300,25,FALSE))</f>
        <v>17:00</v>
      </c>
      <c r="G136" s="314"/>
      <c r="H136" s="314"/>
      <c r="I136" s="314"/>
      <c r="J136" s="314"/>
      <c r="K136" s="310"/>
      <c r="L136" s="307"/>
      <c r="M136" s="310"/>
      <c r="N136" s="307"/>
      <c r="O136" s="310"/>
      <c r="P136" s="307"/>
      <c r="Q136" s="310"/>
      <c r="R136" s="307"/>
      <c r="S136" s="310"/>
      <c r="T136" s="307"/>
      <c r="U136" s="310"/>
      <c r="V136" s="307"/>
      <c r="W136" s="310"/>
      <c r="X136" s="307"/>
      <c r="Y136" s="310"/>
      <c r="Z136" s="307"/>
      <c r="AA136" s="308"/>
      <c r="AB136" s="309"/>
    </row>
    <row r="137" spans="2:28" ht="27" customHeight="1">
      <c r="B137" s="313"/>
      <c r="C137" s="52" t="s">
        <v>1185</v>
      </c>
      <c r="D137" s="331" t="str">
        <f>IF(B128="","",VLOOKUP(B128,data!$A$1:$CA$300,26,FALSE))</f>
        <v>土曜、日曜、祝日</v>
      </c>
      <c r="E137" s="332"/>
      <c r="F137" s="333"/>
      <c r="G137" s="314"/>
      <c r="H137" s="314"/>
      <c r="I137" s="314"/>
      <c r="J137" s="314"/>
      <c r="K137" s="310"/>
      <c r="L137" s="307"/>
      <c r="M137" s="310"/>
      <c r="N137" s="307"/>
      <c r="O137" s="310"/>
      <c r="P137" s="307"/>
      <c r="Q137" s="310"/>
      <c r="R137" s="307"/>
      <c r="S137" s="310"/>
      <c r="T137" s="307"/>
      <c r="U137" s="310"/>
      <c r="V137" s="307"/>
      <c r="W137" s="310"/>
      <c r="X137" s="307"/>
      <c r="Y137" s="310"/>
      <c r="Z137" s="307"/>
      <c r="AA137" s="308"/>
      <c r="AB137" s="309"/>
    </row>
    <row r="138" spans="2:28" ht="33.75" customHeight="1">
      <c r="B138" s="311">
        <v>99</v>
      </c>
      <c r="C138" s="50" t="s">
        <v>462</v>
      </c>
      <c r="D138" s="355" t="str">
        <f>IF(B138="","",VLOOKUP(B138,data!$A$1:$CA$300,9,FALSE))</f>
        <v>飯田川ショートステイセンター
わかば園</v>
      </c>
      <c r="E138" s="356"/>
      <c r="F138" s="357"/>
      <c r="G138" s="314" t="str">
        <f>IF(B138="","",VLOOKUP(B138,data!$A$1:$CA$300,73,FALSE))</f>
        <v>10</v>
      </c>
      <c r="H138" s="314" t="str">
        <f>IF(B138="","",VLOOKUP(B138,data!$A$1:$CA$300,74,FALSE))</f>
        <v>1</v>
      </c>
      <c r="I138" s="314" t="str">
        <f>IF(B138="","",VLOOKUP(B138,data!$A$1:$CA$300,75,FALSE))</f>
        <v>0</v>
      </c>
      <c r="J138" s="314" t="str">
        <f>IF(B138="","",VLOOKUP(B138,data!$A$1:$CA$300,76,FALSE))</f>
        <v>9</v>
      </c>
      <c r="K138" s="310" t="str">
        <f>IF(B138="","",VLOOKUP(B138,data!$A$1:$CA$300,31,FALSE))</f>
        <v>要相談</v>
      </c>
      <c r="L138" s="307" t="str">
        <f>IF(B138="","",VLOOKUP(B138,data!$A$1:$CA$300,33,FALSE))</f>
        <v>○</v>
      </c>
      <c r="M138" s="310" t="str">
        <f>IF(B138="","",VLOOKUP(B138,data!$A$1:$CA$300,35,FALSE))</f>
        <v>○</v>
      </c>
      <c r="N138" s="307" t="str">
        <f>IF(B138="","",VLOOKUP(B138,data!$A$1:$CA$300,37,FALSE))</f>
        <v>要相談</v>
      </c>
      <c r="O138" s="310" t="str">
        <f>IF(B138="","",VLOOKUP(B138,data!$A$1:$CA$300,39,FALSE))</f>
        <v>要相談</v>
      </c>
      <c r="P138" s="307" t="str">
        <f>IF(B138="","",VLOOKUP(B138,data!$A$1:$CA$300,41,FALSE))</f>
        <v>要相談</v>
      </c>
      <c r="Q138" s="310" t="str">
        <f>IF(B138="","",VLOOKUP(B138,data!$A$1:$CA$300,43,FALSE))</f>
        <v>×</v>
      </c>
      <c r="R138" s="307" t="str">
        <f>IF(B138="","",VLOOKUP(B138,data!$A$1:$CA$300,45,FALSE))</f>
        <v>×</v>
      </c>
      <c r="S138" s="310" t="str">
        <f>IF(B138="","",VLOOKUP(B138,data!$A$1:$CA$300,47,FALSE))</f>
        <v>○</v>
      </c>
      <c r="T138" s="307" t="str">
        <f>IF(B138="","",VLOOKUP(B138,data!$A$1:$CA$300,49,FALSE))</f>
        <v>○</v>
      </c>
      <c r="U138" s="310" t="str">
        <f>IF(B138="","",VLOOKUP(B138,data!$A$1:$CA$300,51,FALSE))</f>
        <v>要相談</v>
      </c>
      <c r="V138" s="307" t="str">
        <f>IF(B138="","",VLOOKUP(B138,data!$A$1:$CA$300,53,FALSE))</f>
        <v>要相談</v>
      </c>
      <c r="W138" s="310" t="str">
        <f>IF(B138="","",VLOOKUP(B138,data!$A$1:$CA$300,55,FALSE))</f>
        <v>○</v>
      </c>
      <c r="X138" s="307" t="str">
        <f>IF(B138="","",VLOOKUP(B138,data!$A$1:$CA$300,57,FALSE))</f>
        <v>○</v>
      </c>
      <c r="Y138" s="310" t="str">
        <f>IF(B138="","",VLOOKUP(B138,data!$A$1:$CA$300,59,FALSE))</f>
        <v>要相談</v>
      </c>
      <c r="Z138" s="307" t="str">
        <f>IF(B138="","",VLOOKUP(B138,data!$A$1:$CA$300,61,FALSE))</f>
        <v>×</v>
      </c>
      <c r="AA138" s="308" t="str">
        <f>IF(B138="","",VLOOKUP(B138,data!$A$1:$CA$300,77,FALSE))</f>
        <v>潟上市
秋田市
井川町
五城目町
八郎潟町
三種町</v>
      </c>
      <c r="AB138" s="309" t="str">
        <f>IF(B138="","",VLOOKUP(B138,data!$A$1:$CA$300,78,FALSE))</f>
        <v>特養と併設しているため季節ごとの催し物が多数企画され参加することができます。
ショート利用時の通院については要相談にて対応可。</v>
      </c>
    </row>
    <row r="139" spans="2:28" ht="15" customHeight="1">
      <c r="B139" s="312"/>
      <c r="C139" s="51" t="s">
        <v>637</v>
      </c>
      <c r="D139" s="337" t="str">
        <f>IF(B138="","",VLOOKUP(B138,data!$A$1:$CA$300,10,FALSE))</f>
        <v>018-1502</v>
      </c>
      <c r="E139" s="338"/>
      <c r="F139" s="339"/>
      <c r="G139" s="314"/>
      <c r="H139" s="314"/>
      <c r="I139" s="314"/>
      <c r="J139" s="314"/>
      <c r="K139" s="310"/>
      <c r="L139" s="307"/>
      <c r="M139" s="310"/>
      <c r="N139" s="307"/>
      <c r="O139" s="310"/>
      <c r="P139" s="307"/>
      <c r="Q139" s="310"/>
      <c r="R139" s="307"/>
      <c r="S139" s="310"/>
      <c r="T139" s="307"/>
      <c r="U139" s="310"/>
      <c r="V139" s="307"/>
      <c r="W139" s="310"/>
      <c r="X139" s="307"/>
      <c r="Y139" s="310"/>
      <c r="Z139" s="307"/>
      <c r="AA139" s="308"/>
      <c r="AB139" s="309"/>
    </row>
    <row r="140" spans="2:28" ht="13.5" customHeight="1">
      <c r="B140" s="312"/>
      <c r="C140" s="315" t="s">
        <v>515</v>
      </c>
      <c r="D140" s="316" t="str">
        <f>IF(B138="","",VLOOKUP(B138,data!$A$1:$CA$300,11,FALSE))</f>
        <v>潟上市飯田川下虻川字上谷地168-1</v>
      </c>
      <c r="E140" s="317"/>
      <c r="F140" s="318"/>
      <c r="G140" s="314"/>
      <c r="H140" s="314"/>
      <c r="I140" s="314"/>
      <c r="J140" s="314"/>
      <c r="K140" s="310"/>
      <c r="L140" s="307"/>
      <c r="M140" s="310"/>
      <c r="N140" s="307"/>
      <c r="O140" s="310"/>
      <c r="P140" s="307"/>
      <c r="Q140" s="310"/>
      <c r="R140" s="307"/>
      <c r="S140" s="310"/>
      <c r="T140" s="307"/>
      <c r="U140" s="310"/>
      <c r="V140" s="307"/>
      <c r="W140" s="310"/>
      <c r="X140" s="307"/>
      <c r="Y140" s="310"/>
      <c r="Z140" s="307"/>
      <c r="AA140" s="308"/>
      <c r="AB140" s="309"/>
    </row>
    <row r="141" spans="2:28" ht="13.5" customHeight="1">
      <c r="B141" s="312"/>
      <c r="C141" s="315"/>
      <c r="D141" s="316"/>
      <c r="E141" s="317"/>
      <c r="F141" s="318"/>
      <c r="G141" s="314"/>
      <c r="H141" s="314"/>
      <c r="I141" s="314"/>
      <c r="J141" s="314"/>
      <c r="K141" s="310"/>
      <c r="L141" s="307"/>
      <c r="M141" s="310"/>
      <c r="N141" s="307"/>
      <c r="O141" s="310"/>
      <c r="P141" s="307"/>
      <c r="Q141" s="310"/>
      <c r="R141" s="307"/>
      <c r="S141" s="310"/>
      <c r="T141" s="307"/>
      <c r="U141" s="310"/>
      <c r="V141" s="307"/>
      <c r="W141" s="310"/>
      <c r="X141" s="307"/>
      <c r="Y141" s="310"/>
      <c r="Z141" s="307"/>
      <c r="AA141" s="308"/>
      <c r="AB141" s="309"/>
    </row>
    <row r="142" spans="2:28" ht="3.75" customHeight="1">
      <c r="B142" s="312"/>
      <c r="C142" s="51"/>
      <c r="D142" s="53"/>
      <c r="E142" s="55"/>
      <c r="F142" s="60"/>
      <c r="G142" s="314"/>
      <c r="H142" s="314"/>
      <c r="I142" s="314"/>
      <c r="J142" s="314"/>
      <c r="K142" s="310"/>
      <c r="L142" s="307"/>
      <c r="M142" s="310"/>
      <c r="N142" s="307"/>
      <c r="O142" s="310"/>
      <c r="P142" s="307"/>
      <c r="Q142" s="310"/>
      <c r="R142" s="307"/>
      <c r="S142" s="310"/>
      <c r="T142" s="307"/>
      <c r="U142" s="310"/>
      <c r="V142" s="307"/>
      <c r="W142" s="310"/>
      <c r="X142" s="307"/>
      <c r="Y142" s="310"/>
      <c r="Z142" s="307"/>
      <c r="AA142" s="308"/>
      <c r="AB142" s="309"/>
    </row>
    <row r="143" spans="2:28" ht="13.5" customHeight="1">
      <c r="B143" s="312"/>
      <c r="C143" s="51" t="s">
        <v>526</v>
      </c>
      <c r="D143" s="340" t="str">
        <f>IF(B138="","",VLOOKUP(B138,data!$A$1:$CA$300,12,FALSE))</f>
        <v>018-877-7077</v>
      </c>
      <c r="E143" s="341"/>
      <c r="F143" s="342"/>
      <c r="G143" s="314"/>
      <c r="H143" s="314"/>
      <c r="I143" s="314"/>
      <c r="J143" s="314"/>
      <c r="K143" s="310"/>
      <c r="L143" s="307"/>
      <c r="M143" s="310"/>
      <c r="N143" s="307"/>
      <c r="O143" s="310"/>
      <c r="P143" s="307"/>
      <c r="Q143" s="310"/>
      <c r="R143" s="307"/>
      <c r="S143" s="310"/>
      <c r="T143" s="307"/>
      <c r="U143" s="310"/>
      <c r="V143" s="307"/>
      <c r="W143" s="310"/>
      <c r="X143" s="307"/>
      <c r="Y143" s="310"/>
      <c r="Z143" s="307"/>
      <c r="AA143" s="308"/>
      <c r="AB143" s="309"/>
    </row>
    <row r="144" spans="2:28" ht="13.5" customHeight="1">
      <c r="B144" s="312"/>
      <c r="C144" s="51" t="s">
        <v>1184</v>
      </c>
      <c r="D144" s="340" t="str">
        <f>IF(B138="","",VLOOKUP(B138,data!$A$1:$CA$300,13,FALSE))</f>
        <v xml:space="preserve">018-877-7036 </v>
      </c>
      <c r="E144" s="341"/>
      <c r="F144" s="342"/>
      <c r="G144" s="314"/>
      <c r="H144" s="314"/>
      <c r="I144" s="314"/>
      <c r="J144" s="314"/>
      <c r="K144" s="310"/>
      <c r="L144" s="307"/>
      <c r="M144" s="310"/>
      <c r="N144" s="307"/>
      <c r="O144" s="310"/>
      <c r="P144" s="307"/>
      <c r="Q144" s="310"/>
      <c r="R144" s="307"/>
      <c r="S144" s="310"/>
      <c r="T144" s="307"/>
      <c r="U144" s="310"/>
      <c r="V144" s="307"/>
      <c r="W144" s="310"/>
      <c r="X144" s="307"/>
      <c r="Y144" s="310"/>
      <c r="Z144" s="307"/>
      <c r="AA144" s="308"/>
      <c r="AB144" s="309"/>
    </row>
    <row r="145" spans="2:28" ht="3.75" customHeight="1">
      <c r="B145" s="312"/>
      <c r="C145" s="51"/>
      <c r="D145" s="53"/>
      <c r="E145" s="55"/>
      <c r="F145" s="60"/>
      <c r="G145" s="314"/>
      <c r="H145" s="314"/>
      <c r="I145" s="314"/>
      <c r="J145" s="314"/>
      <c r="K145" s="310"/>
      <c r="L145" s="307"/>
      <c r="M145" s="310"/>
      <c r="N145" s="307"/>
      <c r="O145" s="310"/>
      <c r="P145" s="307"/>
      <c r="Q145" s="310"/>
      <c r="R145" s="307"/>
      <c r="S145" s="310"/>
      <c r="T145" s="307"/>
      <c r="U145" s="310"/>
      <c r="V145" s="307"/>
      <c r="W145" s="310"/>
      <c r="X145" s="307"/>
      <c r="Y145" s="310"/>
      <c r="Z145" s="307"/>
      <c r="AA145" s="308"/>
      <c r="AB145" s="309"/>
    </row>
    <row r="146" spans="2:28" ht="13.5" customHeight="1">
      <c r="B146" s="312"/>
      <c r="C146" s="51" t="s">
        <v>326</v>
      </c>
      <c r="D146" s="54" t="str">
        <f>IF(B138="","",VLOOKUP(B138,data!$A$1:$CA$300,24,FALSE))</f>
        <v>09:00</v>
      </c>
      <c r="E146" s="57" t="s">
        <v>8</v>
      </c>
      <c r="F146" s="59" t="str">
        <f>IF(B138="","",VLOOKUP(B138,data!$A$1:$CA$300,25,FALSE))</f>
        <v>18:00</v>
      </c>
      <c r="G146" s="314"/>
      <c r="H146" s="314"/>
      <c r="I146" s="314"/>
      <c r="J146" s="314"/>
      <c r="K146" s="310"/>
      <c r="L146" s="307"/>
      <c r="M146" s="310"/>
      <c r="N146" s="307"/>
      <c r="O146" s="310"/>
      <c r="P146" s="307"/>
      <c r="Q146" s="310"/>
      <c r="R146" s="307"/>
      <c r="S146" s="310"/>
      <c r="T146" s="307"/>
      <c r="U146" s="310"/>
      <c r="V146" s="307"/>
      <c r="W146" s="310"/>
      <c r="X146" s="307"/>
      <c r="Y146" s="310"/>
      <c r="Z146" s="307"/>
      <c r="AA146" s="308"/>
      <c r="AB146" s="309"/>
    </row>
    <row r="147" spans="2:28" ht="27" customHeight="1">
      <c r="B147" s="313"/>
      <c r="C147" s="52" t="s">
        <v>1185</v>
      </c>
      <c r="D147" s="331" t="str">
        <f>IF(B138="","",VLOOKUP(B138,data!$A$1:$CA$300,26,FALSE))</f>
        <v>年中無休</v>
      </c>
      <c r="E147" s="332"/>
      <c r="F147" s="333"/>
      <c r="G147" s="314"/>
      <c r="H147" s="314"/>
      <c r="I147" s="314"/>
      <c r="J147" s="314"/>
      <c r="K147" s="310"/>
      <c r="L147" s="307"/>
      <c r="M147" s="310"/>
      <c r="N147" s="307"/>
      <c r="O147" s="310"/>
      <c r="P147" s="307"/>
      <c r="Q147" s="310"/>
      <c r="R147" s="307"/>
      <c r="S147" s="310"/>
      <c r="T147" s="307"/>
      <c r="U147" s="310"/>
      <c r="V147" s="307"/>
      <c r="W147" s="310"/>
      <c r="X147" s="307"/>
      <c r="Y147" s="310"/>
      <c r="Z147" s="307"/>
      <c r="AA147" s="308"/>
      <c r="AB147" s="309"/>
    </row>
    <row r="148" spans="2:28" ht="33.75" customHeight="1">
      <c r="B148" s="311">
        <v>100</v>
      </c>
      <c r="C148" s="50" t="s">
        <v>462</v>
      </c>
      <c r="D148" s="334" t="str">
        <f>IF(B148="","",VLOOKUP(B148,data!$A$1:$CA$300,9,FALSE))</f>
        <v>ショートステイはあと</v>
      </c>
      <c r="E148" s="335"/>
      <c r="F148" s="336"/>
      <c r="G148" s="314" t="str">
        <f>IF(B148="","",VLOOKUP(B148,data!$A$1:$CA$300,73,FALSE))</f>
        <v>24</v>
      </c>
      <c r="H148" s="314" t="str">
        <f>IF(B148="","",VLOOKUP(B148,data!$A$1:$CA$300,74,FALSE))</f>
        <v>24</v>
      </c>
      <c r="I148" s="314" t="str">
        <f>IF(B148="","",VLOOKUP(B148,data!$A$1:$CA$300,75,FALSE))</f>
        <v>0</v>
      </c>
      <c r="J148" s="314" t="str">
        <f>IF(B148="","",VLOOKUP(B148,data!$A$1:$CA$300,76,FALSE))</f>
        <v>0</v>
      </c>
      <c r="K148" s="310" t="str">
        <f>IF(B148="","",VLOOKUP(B148,data!$A$1:$CA$300,31,FALSE))</f>
        <v>要相談</v>
      </c>
      <c r="L148" s="307" t="str">
        <f>IF(B148="","",VLOOKUP(B148,data!$A$1:$CA$300,33,FALSE))</f>
        <v>要相談</v>
      </c>
      <c r="M148" s="310" t="str">
        <f>IF(B148="","",VLOOKUP(B148,data!$A$1:$CA$300,35,FALSE))</f>
        <v>○</v>
      </c>
      <c r="N148" s="307" t="str">
        <f>IF(B148="","",VLOOKUP(B148,data!$A$1:$CA$300,37,FALSE))</f>
        <v>○</v>
      </c>
      <c r="O148" s="310" t="str">
        <f>IF(B148="","",VLOOKUP(B148,data!$A$1:$CA$300,39,FALSE))</f>
        <v>要相談</v>
      </c>
      <c r="P148" s="307" t="str">
        <f>IF(B148="","",VLOOKUP(B148,data!$A$1:$CA$300,41,FALSE))</f>
        <v>×</v>
      </c>
      <c r="Q148" s="310" t="str">
        <f>IF(B148="","",VLOOKUP(B148,data!$A$1:$CA$300,43,FALSE))</f>
        <v>×</v>
      </c>
      <c r="R148" s="307" t="str">
        <f>IF(B148="","",VLOOKUP(B148,data!$A$1:$CA$300,45,FALSE))</f>
        <v>×</v>
      </c>
      <c r="S148" s="310" t="str">
        <f>IF(B148="","",VLOOKUP(B148,data!$A$1:$CA$300,47,FALSE))</f>
        <v>要相談</v>
      </c>
      <c r="T148" s="307" t="str">
        <f>IF(B148="","",VLOOKUP(B148,data!$A$1:$CA$300,49,FALSE))</f>
        <v>要相談</v>
      </c>
      <c r="U148" s="310" t="str">
        <f>IF(B148="","",VLOOKUP(B148,data!$A$1:$CA$300,51,FALSE))</f>
        <v>要相談</v>
      </c>
      <c r="V148" s="307" t="str">
        <f>IF(B148="","",VLOOKUP(B148,data!$A$1:$CA$300,53,FALSE))</f>
        <v>要相談</v>
      </c>
      <c r="W148" s="310" t="str">
        <f>IF(B148="","",VLOOKUP(B148,data!$A$1:$CA$300,55,FALSE))</f>
        <v>要相談</v>
      </c>
      <c r="X148" s="307" t="str">
        <f>IF(B148="","",VLOOKUP(B148,data!$A$1:$CA$300,57,FALSE))</f>
        <v>○</v>
      </c>
      <c r="Y148" s="310" t="str">
        <f>IF(B148="","",VLOOKUP(B148,data!$A$1:$CA$300,59,FALSE))</f>
        <v>○</v>
      </c>
      <c r="Z148" s="307" t="str">
        <f>IF(B148="","",VLOOKUP(B148,data!$A$1:$CA$300,61,FALSE))</f>
        <v>×</v>
      </c>
      <c r="AA148" s="308" t="str">
        <f>IF(B148="","",VLOOKUP(B148,data!$A$1:$CA$300,77,FALSE))</f>
        <v>潟上市
秋田市
男鹿市</v>
      </c>
      <c r="AB148" s="309" t="str">
        <f>IF(B148="","",VLOOKUP(B148,data!$A$1:$CA$300,78,FALSE))</f>
        <v/>
      </c>
    </row>
    <row r="149" spans="2:28" ht="15" customHeight="1">
      <c r="B149" s="312"/>
      <c r="C149" s="51" t="s">
        <v>637</v>
      </c>
      <c r="D149" s="337" t="str">
        <f>IF(B148="","",VLOOKUP(B148,data!$A$1:$CA$300,10,FALSE))</f>
        <v>018-1504</v>
      </c>
      <c r="E149" s="338"/>
      <c r="F149" s="339"/>
      <c r="G149" s="314"/>
      <c r="H149" s="314"/>
      <c r="I149" s="314"/>
      <c r="J149" s="314"/>
      <c r="K149" s="310"/>
      <c r="L149" s="307"/>
      <c r="M149" s="310"/>
      <c r="N149" s="307"/>
      <c r="O149" s="310"/>
      <c r="P149" s="307"/>
      <c r="Q149" s="310"/>
      <c r="R149" s="307"/>
      <c r="S149" s="310"/>
      <c r="T149" s="307"/>
      <c r="U149" s="310"/>
      <c r="V149" s="307"/>
      <c r="W149" s="310"/>
      <c r="X149" s="307"/>
      <c r="Y149" s="310"/>
      <c r="Z149" s="307"/>
      <c r="AA149" s="308"/>
      <c r="AB149" s="309"/>
    </row>
    <row r="150" spans="2:28" ht="13.5" customHeight="1">
      <c r="B150" s="312"/>
      <c r="C150" s="315" t="s">
        <v>515</v>
      </c>
      <c r="D150" s="316" t="str">
        <f>IF(B148="","",VLOOKUP(B148,data!$A$1:$CA$300,11,FALSE))</f>
        <v>潟上市飯田川飯塚字家ノ越45-1</v>
      </c>
      <c r="E150" s="317"/>
      <c r="F150" s="318"/>
      <c r="G150" s="314"/>
      <c r="H150" s="314"/>
      <c r="I150" s="314"/>
      <c r="J150" s="314"/>
      <c r="K150" s="310"/>
      <c r="L150" s="307"/>
      <c r="M150" s="310"/>
      <c r="N150" s="307"/>
      <c r="O150" s="310"/>
      <c r="P150" s="307"/>
      <c r="Q150" s="310"/>
      <c r="R150" s="307"/>
      <c r="S150" s="310"/>
      <c r="T150" s="307"/>
      <c r="U150" s="310"/>
      <c r="V150" s="307"/>
      <c r="W150" s="310"/>
      <c r="X150" s="307"/>
      <c r="Y150" s="310"/>
      <c r="Z150" s="307"/>
      <c r="AA150" s="308"/>
      <c r="AB150" s="309"/>
    </row>
    <row r="151" spans="2:28" ht="13.5" customHeight="1">
      <c r="B151" s="312"/>
      <c r="C151" s="315"/>
      <c r="D151" s="316"/>
      <c r="E151" s="317"/>
      <c r="F151" s="318"/>
      <c r="G151" s="314"/>
      <c r="H151" s="314"/>
      <c r="I151" s="314"/>
      <c r="J151" s="314"/>
      <c r="K151" s="310"/>
      <c r="L151" s="307"/>
      <c r="M151" s="310"/>
      <c r="N151" s="307"/>
      <c r="O151" s="310"/>
      <c r="P151" s="307"/>
      <c r="Q151" s="310"/>
      <c r="R151" s="307"/>
      <c r="S151" s="310"/>
      <c r="T151" s="307"/>
      <c r="U151" s="310"/>
      <c r="V151" s="307"/>
      <c r="W151" s="310"/>
      <c r="X151" s="307"/>
      <c r="Y151" s="310"/>
      <c r="Z151" s="307"/>
      <c r="AA151" s="308"/>
      <c r="AB151" s="309"/>
    </row>
    <row r="152" spans="2:28" ht="3.75" customHeight="1">
      <c r="B152" s="312"/>
      <c r="C152" s="51"/>
      <c r="D152" s="53"/>
      <c r="E152" s="55"/>
      <c r="F152" s="60"/>
      <c r="G152" s="314"/>
      <c r="H152" s="314"/>
      <c r="I152" s="314"/>
      <c r="J152" s="314"/>
      <c r="K152" s="310"/>
      <c r="L152" s="307"/>
      <c r="M152" s="310"/>
      <c r="N152" s="307"/>
      <c r="O152" s="310"/>
      <c r="P152" s="307"/>
      <c r="Q152" s="310"/>
      <c r="R152" s="307"/>
      <c r="S152" s="310"/>
      <c r="T152" s="307"/>
      <c r="U152" s="310"/>
      <c r="V152" s="307"/>
      <c r="W152" s="310"/>
      <c r="X152" s="307"/>
      <c r="Y152" s="310"/>
      <c r="Z152" s="307"/>
      <c r="AA152" s="308"/>
      <c r="AB152" s="309"/>
    </row>
    <row r="153" spans="2:28" ht="13.5" customHeight="1">
      <c r="B153" s="312"/>
      <c r="C153" s="51" t="s">
        <v>526</v>
      </c>
      <c r="D153" s="340" t="str">
        <f>IF(B148="","",VLOOKUP(B148,data!$A$1:$CA$300,12,FALSE))</f>
        <v>018-853-0670</v>
      </c>
      <c r="E153" s="341"/>
      <c r="F153" s="342"/>
      <c r="G153" s="314"/>
      <c r="H153" s="314"/>
      <c r="I153" s="314"/>
      <c r="J153" s="314"/>
      <c r="K153" s="310"/>
      <c r="L153" s="307"/>
      <c r="M153" s="310"/>
      <c r="N153" s="307"/>
      <c r="O153" s="310"/>
      <c r="P153" s="307"/>
      <c r="Q153" s="310"/>
      <c r="R153" s="307"/>
      <c r="S153" s="310"/>
      <c r="T153" s="307"/>
      <c r="U153" s="310"/>
      <c r="V153" s="307"/>
      <c r="W153" s="310"/>
      <c r="X153" s="307"/>
      <c r="Y153" s="310"/>
      <c r="Z153" s="307"/>
      <c r="AA153" s="308"/>
      <c r="AB153" s="309"/>
    </row>
    <row r="154" spans="2:28" ht="13.5" customHeight="1">
      <c r="B154" s="312"/>
      <c r="C154" s="51" t="s">
        <v>1184</v>
      </c>
      <c r="D154" s="340" t="str">
        <f>IF(B148="","",VLOOKUP(B148,data!$A$1:$CA$300,13,FALSE))</f>
        <v>018-855-5503</v>
      </c>
      <c r="E154" s="341"/>
      <c r="F154" s="342"/>
      <c r="G154" s="314"/>
      <c r="H154" s="314"/>
      <c r="I154" s="314"/>
      <c r="J154" s="314"/>
      <c r="K154" s="310"/>
      <c r="L154" s="307"/>
      <c r="M154" s="310"/>
      <c r="N154" s="307"/>
      <c r="O154" s="310"/>
      <c r="P154" s="307"/>
      <c r="Q154" s="310"/>
      <c r="R154" s="307"/>
      <c r="S154" s="310"/>
      <c r="T154" s="307"/>
      <c r="U154" s="310"/>
      <c r="V154" s="307"/>
      <c r="W154" s="310"/>
      <c r="X154" s="307"/>
      <c r="Y154" s="310"/>
      <c r="Z154" s="307"/>
      <c r="AA154" s="308"/>
      <c r="AB154" s="309"/>
    </row>
    <row r="155" spans="2:28" ht="3.75" customHeight="1">
      <c r="B155" s="312"/>
      <c r="C155" s="51"/>
      <c r="D155" s="53"/>
      <c r="E155" s="55"/>
      <c r="F155" s="60"/>
      <c r="G155" s="314"/>
      <c r="H155" s="314"/>
      <c r="I155" s="314"/>
      <c r="J155" s="314"/>
      <c r="K155" s="310"/>
      <c r="L155" s="307"/>
      <c r="M155" s="310"/>
      <c r="N155" s="307"/>
      <c r="O155" s="310"/>
      <c r="P155" s="307"/>
      <c r="Q155" s="310"/>
      <c r="R155" s="307"/>
      <c r="S155" s="310"/>
      <c r="T155" s="307"/>
      <c r="U155" s="310"/>
      <c r="V155" s="307"/>
      <c r="W155" s="310"/>
      <c r="X155" s="307"/>
      <c r="Y155" s="310"/>
      <c r="Z155" s="307"/>
      <c r="AA155" s="308"/>
      <c r="AB155" s="309"/>
    </row>
    <row r="156" spans="2:28" ht="13.5" customHeight="1">
      <c r="B156" s="312"/>
      <c r="C156" s="51" t="s">
        <v>326</v>
      </c>
      <c r="D156" s="54" t="str">
        <f>IF(B148="","",VLOOKUP(B148,data!$A$1:$CA$300,24,FALSE))</f>
        <v>08:30</v>
      </c>
      <c r="E156" s="57" t="s">
        <v>8</v>
      </c>
      <c r="F156" s="59" t="str">
        <f>IF(B148="","",VLOOKUP(B148,data!$A$1:$CA$300,25,FALSE))</f>
        <v>17:30</v>
      </c>
      <c r="G156" s="314"/>
      <c r="H156" s="314"/>
      <c r="I156" s="314"/>
      <c r="J156" s="314"/>
      <c r="K156" s="310"/>
      <c r="L156" s="307"/>
      <c r="M156" s="310"/>
      <c r="N156" s="307"/>
      <c r="O156" s="310"/>
      <c r="P156" s="307"/>
      <c r="Q156" s="310"/>
      <c r="R156" s="307"/>
      <c r="S156" s="310"/>
      <c r="T156" s="307"/>
      <c r="U156" s="310"/>
      <c r="V156" s="307"/>
      <c r="W156" s="310"/>
      <c r="X156" s="307"/>
      <c r="Y156" s="310"/>
      <c r="Z156" s="307"/>
      <c r="AA156" s="308"/>
      <c r="AB156" s="309"/>
    </row>
    <row r="157" spans="2:28" ht="27" customHeight="1">
      <c r="B157" s="313"/>
      <c r="C157" s="52" t="s">
        <v>1185</v>
      </c>
      <c r="D157" s="331" t="str">
        <f>IF(B148="","",VLOOKUP(B148,data!$A$1:$CA$300,26,FALSE))</f>
        <v>土曜、日曜、祝日、
年末年始、お盆</v>
      </c>
      <c r="E157" s="332"/>
      <c r="F157" s="333"/>
      <c r="G157" s="314"/>
      <c r="H157" s="314"/>
      <c r="I157" s="314"/>
      <c r="J157" s="314"/>
      <c r="K157" s="310"/>
      <c r="L157" s="307"/>
      <c r="M157" s="310"/>
      <c r="N157" s="307"/>
      <c r="O157" s="310"/>
      <c r="P157" s="307"/>
      <c r="Q157" s="310"/>
      <c r="R157" s="307"/>
      <c r="S157" s="310"/>
      <c r="T157" s="307"/>
      <c r="U157" s="310"/>
      <c r="V157" s="307"/>
      <c r="W157" s="310"/>
      <c r="X157" s="307"/>
      <c r="Y157" s="310"/>
      <c r="Z157" s="307"/>
      <c r="AA157" s="308"/>
      <c r="AB157" s="309"/>
    </row>
    <row r="158" spans="2:28" ht="33.75" customHeight="1">
      <c r="B158" s="311">
        <v>101</v>
      </c>
      <c r="C158" s="50" t="s">
        <v>462</v>
      </c>
      <c r="D158" s="343" t="str">
        <f>IF(B158="","",VLOOKUP(B158,data!$A$1:$CA$300,9,FALSE))</f>
        <v>さくら苑老人短期入所
生活介護事業所</v>
      </c>
      <c r="E158" s="344"/>
      <c r="F158" s="345"/>
      <c r="G158" s="314" t="str">
        <f>IF(B158="","",VLOOKUP(B158,data!$A$1:$CA$300,73,FALSE))</f>
        <v>10</v>
      </c>
      <c r="H158" s="314" t="str">
        <f>IF(B158="","",VLOOKUP(B158,data!$A$1:$CA$300,74,FALSE))</f>
        <v>6</v>
      </c>
      <c r="I158" s="314" t="str">
        <f>IF(B158="","",VLOOKUP(B158,data!$A$1:$CA$300,75,FALSE))</f>
        <v>0</v>
      </c>
      <c r="J158" s="314" t="str">
        <f>IF(B158="","",VLOOKUP(B158,data!$A$1:$CA$300,76,FALSE))</f>
        <v>4</v>
      </c>
      <c r="K158" s="310" t="str">
        <f>IF(B158="","",VLOOKUP(B158,data!$A$1:$CA$300,31,FALSE))</f>
        <v>要相談</v>
      </c>
      <c r="L158" s="307" t="str">
        <f>IF(B158="","",VLOOKUP(B158,data!$A$1:$CA$300,33,FALSE))</f>
        <v>○</v>
      </c>
      <c r="M158" s="310" t="str">
        <f>IF(B158="","",VLOOKUP(B158,data!$A$1:$CA$300,35,FALSE))</f>
        <v>○</v>
      </c>
      <c r="N158" s="307" t="str">
        <f>IF(B158="","",VLOOKUP(B158,data!$A$1:$CA$300,37,FALSE))</f>
        <v>○</v>
      </c>
      <c r="O158" s="310" t="str">
        <f>IF(B158="","",VLOOKUP(B158,data!$A$1:$CA$300,39,FALSE))</f>
        <v>要相談</v>
      </c>
      <c r="P158" s="307" t="str">
        <f>IF(B158="","",VLOOKUP(B158,data!$A$1:$CA$300,41,FALSE))</f>
        <v>×</v>
      </c>
      <c r="Q158" s="310" t="str">
        <f>IF(B158="","",VLOOKUP(B158,data!$A$1:$CA$300,43,FALSE))</f>
        <v>×</v>
      </c>
      <c r="R158" s="307" t="str">
        <f>IF(B158="","",VLOOKUP(B158,data!$A$1:$CA$300,45,FALSE))</f>
        <v>×</v>
      </c>
      <c r="S158" s="310" t="str">
        <f>IF(B158="","",VLOOKUP(B158,data!$A$1:$CA$300,47,FALSE))</f>
        <v>○</v>
      </c>
      <c r="T158" s="307" t="str">
        <f>IF(B158="","",VLOOKUP(B158,data!$A$1:$CA$300,49,FALSE))</f>
        <v>要相談</v>
      </c>
      <c r="U158" s="310" t="str">
        <f>IF(B158="","",VLOOKUP(B158,data!$A$1:$CA$300,51,FALSE))</f>
        <v>×</v>
      </c>
      <c r="V158" s="307" t="str">
        <f>IF(B158="","",VLOOKUP(B158,data!$A$1:$CA$300,53,FALSE))</f>
        <v>要相談</v>
      </c>
      <c r="W158" s="310" t="str">
        <f>IF(B158="","",VLOOKUP(B158,data!$A$1:$CA$300,55,FALSE))</f>
        <v>○</v>
      </c>
      <c r="X158" s="307" t="str">
        <f>IF(B158="","",VLOOKUP(B158,data!$A$1:$CA$300,57,FALSE))</f>
        <v>○</v>
      </c>
      <c r="Y158" s="310" t="str">
        <f>IF(B158="","",VLOOKUP(B158,data!$A$1:$CA$300,59,FALSE))</f>
        <v>要相談</v>
      </c>
      <c r="Z158" s="307" t="str">
        <f>IF(B158="","",VLOOKUP(B158,data!$A$1:$CA$300,61,FALSE))</f>
        <v>×</v>
      </c>
      <c r="AA158" s="308" t="str">
        <f>IF(B158="","",VLOOKUP(B158,data!$A$1:$CA$300,77,FALSE))</f>
        <v>なし</v>
      </c>
      <c r="AB158" s="309" t="str">
        <f>IF(B158="","",VLOOKUP(B158,data!$A$1:$CA$300,78,FALSE))</f>
        <v/>
      </c>
    </row>
    <row r="159" spans="2:28" ht="15" customHeight="1">
      <c r="B159" s="312"/>
      <c r="C159" s="51" t="s">
        <v>637</v>
      </c>
      <c r="D159" s="337" t="str">
        <f>IF(B158="","",VLOOKUP(B158,data!$A$1:$CA$300,10,FALSE))</f>
        <v>018-1526</v>
      </c>
      <c r="E159" s="338"/>
      <c r="F159" s="339"/>
      <c r="G159" s="314"/>
      <c r="H159" s="314"/>
      <c r="I159" s="314"/>
      <c r="J159" s="314"/>
      <c r="K159" s="310"/>
      <c r="L159" s="307"/>
      <c r="M159" s="310"/>
      <c r="N159" s="307"/>
      <c r="O159" s="310"/>
      <c r="P159" s="307"/>
      <c r="Q159" s="310"/>
      <c r="R159" s="307"/>
      <c r="S159" s="310"/>
      <c r="T159" s="307"/>
      <c r="U159" s="310"/>
      <c r="V159" s="307"/>
      <c r="W159" s="310"/>
      <c r="X159" s="307"/>
      <c r="Y159" s="310"/>
      <c r="Z159" s="307"/>
      <c r="AA159" s="308"/>
      <c r="AB159" s="309"/>
    </row>
    <row r="160" spans="2:28" ht="13.5" customHeight="1">
      <c r="B160" s="312"/>
      <c r="C160" s="315" t="s">
        <v>515</v>
      </c>
      <c r="D160" s="316" t="str">
        <f>IF(B158="","",VLOOKUP(B158,data!$A$1:$CA$300,11,FALSE))</f>
        <v>井川町寺沢字綱木沢145-5</v>
      </c>
      <c r="E160" s="317"/>
      <c r="F160" s="318"/>
      <c r="G160" s="314"/>
      <c r="H160" s="314"/>
      <c r="I160" s="314"/>
      <c r="J160" s="314"/>
      <c r="K160" s="310"/>
      <c r="L160" s="307"/>
      <c r="M160" s="310"/>
      <c r="N160" s="307"/>
      <c r="O160" s="310"/>
      <c r="P160" s="307"/>
      <c r="Q160" s="310"/>
      <c r="R160" s="307"/>
      <c r="S160" s="310"/>
      <c r="T160" s="307"/>
      <c r="U160" s="310"/>
      <c r="V160" s="307"/>
      <c r="W160" s="310"/>
      <c r="X160" s="307"/>
      <c r="Y160" s="310"/>
      <c r="Z160" s="307"/>
      <c r="AA160" s="308"/>
      <c r="AB160" s="309"/>
    </row>
    <row r="161" spans="2:28" ht="13.5" customHeight="1">
      <c r="B161" s="312"/>
      <c r="C161" s="315"/>
      <c r="D161" s="316"/>
      <c r="E161" s="317"/>
      <c r="F161" s="318"/>
      <c r="G161" s="314"/>
      <c r="H161" s="314"/>
      <c r="I161" s="314"/>
      <c r="J161" s="314"/>
      <c r="K161" s="310"/>
      <c r="L161" s="307"/>
      <c r="M161" s="310"/>
      <c r="N161" s="307"/>
      <c r="O161" s="310"/>
      <c r="P161" s="307"/>
      <c r="Q161" s="310"/>
      <c r="R161" s="307"/>
      <c r="S161" s="310"/>
      <c r="T161" s="307"/>
      <c r="U161" s="310"/>
      <c r="V161" s="307"/>
      <c r="W161" s="310"/>
      <c r="X161" s="307"/>
      <c r="Y161" s="310"/>
      <c r="Z161" s="307"/>
      <c r="AA161" s="308"/>
      <c r="AB161" s="309"/>
    </row>
    <row r="162" spans="2:28" ht="3.75" customHeight="1">
      <c r="B162" s="312"/>
      <c r="C162" s="51"/>
      <c r="D162" s="53"/>
      <c r="E162" s="55"/>
      <c r="F162" s="60"/>
      <c r="G162" s="314"/>
      <c r="H162" s="314"/>
      <c r="I162" s="314"/>
      <c r="J162" s="314"/>
      <c r="K162" s="310"/>
      <c r="L162" s="307"/>
      <c r="M162" s="310"/>
      <c r="N162" s="307"/>
      <c r="O162" s="310"/>
      <c r="P162" s="307"/>
      <c r="Q162" s="310"/>
      <c r="R162" s="307"/>
      <c r="S162" s="310"/>
      <c r="T162" s="307"/>
      <c r="U162" s="310"/>
      <c r="V162" s="307"/>
      <c r="W162" s="310"/>
      <c r="X162" s="307"/>
      <c r="Y162" s="310"/>
      <c r="Z162" s="307"/>
      <c r="AA162" s="308"/>
      <c r="AB162" s="309"/>
    </row>
    <row r="163" spans="2:28" ht="13.5" customHeight="1">
      <c r="B163" s="312"/>
      <c r="C163" s="51" t="s">
        <v>526</v>
      </c>
      <c r="D163" s="340" t="str">
        <f>IF(B158="","",VLOOKUP(B158,data!$A$1:$CA$300,12,FALSE))</f>
        <v>018-855-6123</v>
      </c>
      <c r="E163" s="341"/>
      <c r="F163" s="342"/>
      <c r="G163" s="314"/>
      <c r="H163" s="314"/>
      <c r="I163" s="314"/>
      <c r="J163" s="314"/>
      <c r="K163" s="310"/>
      <c r="L163" s="307"/>
      <c r="M163" s="310"/>
      <c r="N163" s="307"/>
      <c r="O163" s="310"/>
      <c r="P163" s="307"/>
      <c r="Q163" s="310"/>
      <c r="R163" s="307"/>
      <c r="S163" s="310"/>
      <c r="T163" s="307"/>
      <c r="U163" s="310"/>
      <c r="V163" s="307"/>
      <c r="W163" s="310"/>
      <c r="X163" s="307"/>
      <c r="Y163" s="310"/>
      <c r="Z163" s="307"/>
      <c r="AA163" s="308"/>
      <c r="AB163" s="309"/>
    </row>
    <row r="164" spans="2:28" ht="13.5" customHeight="1">
      <c r="B164" s="312"/>
      <c r="C164" s="51" t="s">
        <v>1184</v>
      </c>
      <c r="D164" s="340" t="str">
        <f>IF(B158="","",VLOOKUP(B158,data!$A$1:$CA$300,13,FALSE))</f>
        <v xml:space="preserve">018-855-6124 </v>
      </c>
      <c r="E164" s="341"/>
      <c r="F164" s="342"/>
      <c r="G164" s="314"/>
      <c r="H164" s="314"/>
      <c r="I164" s="314"/>
      <c r="J164" s="314"/>
      <c r="K164" s="310"/>
      <c r="L164" s="307"/>
      <c r="M164" s="310"/>
      <c r="N164" s="307"/>
      <c r="O164" s="310"/>
      <c r="P164" s="307"/>
      <c r="Q164" s="310"/>
      <c r="R164" s="307"/>
      <c r="S164" s="310"/>
      <c r="T164" s="307"/>
      <c r="U164" s="310"/>
      <c r="V164" s="307"/>
      <c r="W164" s="310"/>
      <c r="X164" s="307"/>
      <c r="Y164" s="310"/>
      <c r="Z164" s="307"/>
      <c r="AA164" s="308"/>
      <c r="AB164" s="309"/>
    </row>
    <row r="165" spans="2:28" ht="3.75" customHeight="1">
      <c r="B165" s="312"/>
      <c r="C165" s="51"/>
      <c r="D165" s="53"/>
      <c r="E165" s="55"/>
      <c r="F165" s="60"/>
      <c r="G165" s="314"/>
      <c r="H165" s="314"/>
      <c r="I165" s="314"/>
      <c r="J165" s="314"/>
      <c r="K165" s="310"/>
      <c r="L165" s="307"/>
      <c r="M165" s="310"/>
      <c r="N165" s="307"/>
      <c r="O165" s="310"/>
      <c r="P165" s="307"/>
      <c r="Q165" s="310"/>
      <c r="R165" s="307"/>
      <c r="S165" s="310"/>
      <c r="T165" s="307"/>
      <c r="U165" s="310"/>
      <c r="V165" s="307"/>
      <c r="W165" s="310"/>
      <c r="X165" s="307"/>
      <c r="Y165" s="310"/>
      <c r="Z165" s="307"/>
      <c r="AA165" s="308"/>
      <c r="AB165" s="309"/>
    </row>
    <row r="166" spans="2:28" ht="13.5" customHeight="1">
      <c r="B166" s="312"/>
      <c r="C166" s="51" t="s">
        <v>326</v>
      </c>
      <c r="D166" s="54" t="str">
        <f>IF(B158="","",VLOOKUP(B158,data!$A$1:$CA$300,24,FALSE))</f>
        <v>08:30</v>
      </c>
      <c r="E166" s="57" t="s">
        <v>8</v>
      </c>
      <c r="F166" s="59" t="str">
        <f>IF(B158="","",VLOOKUP(B158,data!$A$1:$CA$300,25,FALSE))</f>
        <v>17:30</v>
      </c>
      <c r="G166" s="314"/>
      <c r="H166" s="314"/>
      <c r="I166" s="314"/>
      <c r="J166" s="314"/>
      <c r="K166" s="310"/>
      <c r="L166" s="307"/>
      <c r="M166" s="310"/>
      <c r="N166" s="307"/>
      <c r="O166" s="310"/>
      <c r="P166" s="307"/>
      <c r="Q166" s="310"/>
      <c r="R166" s="307"/>
      <c r="S166" s="310"/>
      <c r="T166" s="307"/>
      <c r="U166" s="310"/>
      <c r="V166" s="307"/>
      <c r="W166" s="310"/>
      <c r="X166" s="307"/>
      <c r="Y166" s="310"/>
      <c r="Z166" s="307"/>
      <c r="AA166" s="308"/>
      <c r="AB166" s="309"/>
    </row>
    <row r="167" spans="2:28" ht="27" customHeight="1">
      <c r="B167" s="313"/>
      <c r="C167" s="52" t="s">
        <v>1185</v>
      </c>
      <c r="D167" s="331" t="str">
        <f>IF(B158="","",VLOOKUP(B158,data!$A$1:$CA$300,26,FALSE))</f>
        <v>土曜、日曜、祝日、
年末年始</v>
      </c>
      <c r="E167" s="332"/>
      <c r="F167" s="333"/>
      <c r="G167" s="314"/>
      <c r="H167" s="314"/>
      <c r="I167" s="314"/>
      <c r="J167" s="314"/>
      <c r="K167" s="310"/>
      <c r="L167" s="307"/>
      <c r="M167" s="310"/>
      <c r="N167" s="307"/>
      <c r="O167" s="310"/>
      <c r="P167" s="307"/>
      <c r="Q167" s="310"/>
      <c r="R167" s="307"/>
      <c r="S167" s="310"/>
      <c r="T167" s="307"/>
      <c r="U167" s="310"/>
      <c r="V167" s="307"/>
      <c r="W167" s="310"/>
      <c r="X167" s="307"/>
      <c r="Y167" s="310"/>
      <c r="Z167" s="307"/>
      <c r="AA167" s="308"/>
      <c r="AB167" s="309"/>
    </row>
    <row r="168" spans="2:28" ht="33.75" customHeight="1">
      <c r="B168" s="311">
        <v>102</v>
      </c>
      <c r="C168" s="50" t="s">
        <v>462</v>
      </c>
      <c r="D168" s="334" t="str">
        <f>IF(B168="","",VLOOKUP(B168,data!$A$1:$CA$300,9,FALSE))</f>
        <v>ショートステイ
らいらっく</v>
      </c>
      <c r="E168" s="335"/>
      <c r="F168" s="336"/>
      <c r="G168" s="314" t="str">
        <f>IF(B168="","",VLOOKUP(B168,data!$A$1:$CA$300,73,FALSE))</f>
        <v>60</v>
      </c>
      <c r="H168" s="314" t="str">
        <f>IF(B168="","",VLOOKUP(B168,data!$A$1:$CA$300,74,FALSE))</f>
        <v>38</v>
      </c>
      <c r="I168" s="314" t="str">
        <f>IF(B168="","",VLOOKUP(B168,data!$A$1:$CA$300,75,FALSE))</f>
        <v>6</v>
      </c>
      <c r="J168" s="314" t="str">
        <f>IF(B168="","",VLOOKUP(B168,data!$A$1:$CA$300,76,FALSE))</f>
        <v>16</v>
      </c>
      <c r="K168" s="310" t="str">
        <f>IF(B168="","",VLOOKUP(B168,data!$A$1:$CA$300,31,FALSE))</f>
        <v>○</v>
      </c>
      <c r="L168" s="307" t="str">
        <f>IF(B168="","",VLOOKUP(B168,data!$A$1:$CA$300,33,FALSE))</f>
        <v>○</v>
      </c>
      <c r="M168" s="310" t="str">
        <f>IF(B168="","",VLOOKUP(B168,data!$A$1:$CA$300,35,FALSE))</f>
        <v>×</v>
      </c>
      <c r="N168" s="307" t="str">
        <f>IF(B168="","",VLOOKUP(B168,data!$A$1:$CA$300,37,FALSE))</f>
        <v>要相談</v>
      </c>
      <c r="O168" s="310" t="str">
        <f>IF(B168="","",VLOOKUP(B168,data!$A$1:$CA$300,39,FALSE))</f>
        <v>要相談</v>
      </c>
      <c r="P168" s="307" t="str">
        <f>IF(B168="","",VLOOKUP(B168,data!$A$1:$CA$300,41,FALSE))</f>
        <v>×</v>
      </c>
      <c r="Q168" s="310" t="str">
        <f>IF(B168="","",VLOOKUP(B168,data!$A$1:$CA$300,43,FALSE))</f>
        <v>×</v>
      </c>
      <c r="R168" s="307" t="str">
        <f>IF(B168="","",VLOOKUP(B168,data!$A$1:$CA$300,45,FALSE))</f>
        <v>×</v>
      </c>
      <c r="S168" s="310" t="str">
        <f>IF(B168="","",VLOOKUP(B168,data!$A$1:$CA$300,47,FALSE))</f>
        <v>○</v>
      </c>
      <c r="T168" s="307" t="str">
        <f>IF(B168="","",VLOOKUP(B168,data!$A$1:$CA$300,49,FALSE))</f>
        <v>要相談</v>
      </c>
      <c r="U168" s="310" t="str">
        <f>IF(B168="","",VLOOKUP(B168,data!$A$1:$CA$300,51,FALSE))</f>
        <v>×</v>
      </c>
      <c r="V168" s="307" t="str">
        <f>IF(B168="","",VLOOKUP(B168,data!$A$1:$CA$300,53,FALSE))</f>
        <v>要相談</v>
      </c>
      <c r="W168" s="310" t="str">
        <f>IF(B168="","",VLOOKUP(B168,data!$A$1:$CA$300,55,FALSE))</f>
        <v>○</v>
      </c>
      <c r="X168" s="307" t="str">
        <f>IF(B168="","",VLOOKUP(B168,data!$A$1:$CA$300,57,FALSE))</f>
        <v>要相談</v>
      </c>
      <c r="Y168" s="310" t="str">
        <f>IF(B168="","",VLOOKUP(B168,data!$A$1:$CA$300,59,FALSE))</f>
        <v>要相談</v>
      </c>
      <c r="Z168" s="307" t="str">
        <f>IF(B168="","",VLOOKUP(B168,data!$A$1:$CA$300,61,FALSE))</f>
        <v>要相談</v>
      </c>
      <c r="AA168" s="359" t="str">
        <f>IF(B168="","",VLOOKUP(B168,data!$A$1:$CA$300,77,FALSE))</f>
        <v>秋田市
潟上市
男鹿市
井川町
八郎潟町
五城目町
大潟村
上小阿仁村
北秋田市阿仁
三種町
能代市
その他状況により相談</v>
      </c>
      <c r="AB168" s="309" t="str">
        <f>IF(B168="","",VLOOKUP(B168,data!$A$1:$CA$300,78,FALSE))</f>
        <v/>
      </c>
    </row>
    <row r="169" spans="2:28" ht="15" customHeight="1">
      <c r="B169" s="312"/>
      <c r="C169" s="51" t="s">
        <v>637</v>
      </c>
      <c r="D169" s="337" t="str">
        <f>IF(B168="","",VLOOKUP(B168,data!$A$1:$CA$300,10,FALSE))</f>
        <v>018-1516</v>
      </c>
      <c r="E169" s="338"/>
      <c r="F169" s="339"/>
      <c r="G169" s="314"/>
      <c r="H169" s="314"/>
      <c r="I169" s="314"/>
      <c r="J169" s="314"/>
      <c r="K169" s="310"/>
      <c r="L169" s="307"/>
      <c r="M169" s="310"/>
      <c r="N169" s="307"/>
      <c r="O169" s="310"/>
      <c r="P169" s="307"/>
      <c r="Q169" s="310"/>
      <c r="R169" s="307"/>
      <c r="S169" s="310"/>
      <c r="T169" s="307"/>
      <c r="U169" s="310"/>
      <c r="V169" s="307"/>
      <c r="W169" s="310"/>
      <c r="X169" s="307"/>
      <c r="Y169" s="310"/>
      <c r="Z169" s="307"/>
      <c r="AA169" s="359"/>
      <c r="AB169" s="309"/>
    </row>
    <row r="170" spans="2:28" ht="13.5" customHeight="1">
      <c r="B170" s="312"/>
      <c r="C170" s="315" t="s">
        <v>515</v>
      </c>
      <c r="D170" s="316" t="str">
        <f>IF(B168="","",VLOOKUP(B168,data!$A$1:$CA$300,11,FALSE))</f>
        <v>井川町浜井川字家ノ東134-3</v>
      </c>
      <c r="E170" s="317"/>
      <c r="F170" s="318"/>
      <c r="G170" s="314"/>
      <c r="H170" s="314"/>
      <c r="I170" s="314"/>
      <c r="J170" s="314"/>
      <c r="K170" s="310"/>
      <c r="L170" s="307"/>
      <c r="M170" s="310"/>
      <c r="N170" s="307"/>
      <c r="O170" s="310"/>
      <c r="P170" s="307"/>
      <c r="Q170" s="310"/>
      <c r="R170" s="307"/>
      <c r="S170" s="310"/>
      <c r="T170" s="307"/>
      <c r="U170" s="310"/>
      <c r="V170" s="307"/>
      <c r="W170" s="310"/>
      <c r="X170" s="307"/>
      <c r="Y170" s="310"/>
      <c r="Z170" s="307"/>
      <c r="AA170" s="359"/>
      <c r="AB170" s="309"/>
    </row>
    <row r="171" spans="2:28" ht="13.5" customHeight="1">
      <c r="B171" s="312"/>
      <c r="C171" s="315"/>
      <c r="D171" s="316"/>
      <c r="E171" s="317"/>
      <c r="F171" s="318"/>
      <c r="G171" s="314"/>
      <c r="H171" s="314"/>
      <c r="I171" s="314"/>
      <c r="J171" s="314"/>
      <c r="K171" s="310"/>
      <c r="L171" s="307"/>
      <c r="M171" s="310"/>
      <c r="N171" s="307"/>
      <c r="O171" s="310"/>
      <c r="P171" s="307"/>
      <c r="Q171" s="310"/>
      <c r="R171" s="307"/>
      <c r="S171" s="310"/>
      <c r="T171" s="307"/>
      <c r="U171" s="310"/>
      <c r="V171" s="307"/>
      <c r="W171" s="310"/>
      <c r="X171" s="307"/>
      <c r="Y171" s="310"/>
      <c r="Z171" s="307"/>
      <c r="AA171" s="359"/>
      <c r="AB171" s="309"/>
    </row>
    <row r="172" spans="2:28" ht="3.75" customHeight="1">
      <c r="B172" s="312"/>
      <c r="C172" s="51"/>
      <c r="D172" s="53"/>
      <c r="E172" s="55"/>
      <c r="F172" s="60"/>
      <c r="G172" s="314"/>
      <c r="H172" s="314"/>
      <c r="I172" s="314"/>
      <c r="J172" s="314"/>
      <c r="K172" s="310"/>
      <c r="L172" s="307"/>
      <c r="M172" s="310"/>
      <c r="N172" s="307"/>
      <c r="O172" s="310"/>
      <c r="P172" s="307"/>
      <c r="Q172" s="310"/>
      <c r="R172" s="307"/>
      <c r="S172" s="310"/>
      <c r="T172" s="307"/>
      <c r="U172" s="310"/>
      <c r="V172" s="307"/>
      <c r="W172" s="310"/>
      <c r="X172" s="307"/>
      <c r="Y172" s="310"/>
      <c r="Z172" s="307"/>
      <c r="AA172" s="359"/>
      <c r="AB172" s="309"/>
    </row>
    <row r="173" spans="2:28" ht="13.5" customHeight="1">
      <c r="B173" s="312"/>
      <c r="C173" s="51" t="s">
        <v>526</v>
      </c>
      <c r="D173" s="340" t="str">
        <f>IF(B168="","",VLOOKUP(B168,data!$A$1:$CA$300,12,FALSE))</f>
        <v>018-874-4371</v>
      </c>
      <c r="E173" s="341"/>
      <c r="F173" s="342"/>
      <c r="G173" s="314"/>
      <c r="H173" s="314"/>
      <c r="I173" s="314"/>
      <c r="J173" s="314"/>
      <c r="K173" s="310"/>
      <c r="L173" s="307"/>
      <c r="M173" s="310"/>
      <c r="N173" s="307"/>
      <c r="O173" s="310"/>
      <c r="P173" s="307"/>
      <c r="Q173" s="310"/>
      <c r="R173" s="307"/>
      <c r="S173" s="310"/>
      <c r="T173" s="307"/>
      <c r="U173" s="310"/>
      <c r="V173" s="307"/>
      <c r="W173" s="310"/>
      <c r="X173" s="307"/>
      <c r="Y173" s="310"/>
      <c r="Z173" s="307"/>
      <c r="AA173" s="359"/>
      <c r="AB173" s="309"/>
    </row>
    <row r="174" spans="2:28" ht="13.5" customHeight="1">
      <c r="B174" s="312"/>
      <c r="C174" s="51" t="s">
        <v>1184</v>
      </c>
      <c r="D174" s="340" t="str">
        <f>IF(B168="","",VLOOKUP(B168,data!$A$1:$CA$300,13,FALSE))</f>
        <v>018-855-6255</v>
      </c>
      <c r="E174" s="341"/>
      <c r="F174" s="342"/>
      <c r="G174" s="314"/>
      <c r="H174" s="314"/>
      <c r="I174" s="314"/>
      <c r="J174" s="314"/>
      <c r="K174" s="310"/>
      <c r="L174" s="307"/>
      <c r="M174" s="310"/>
      <c r="N174" s="307"/>
      <c r="O174" s="310"/>
      <c r="P174" s="307"/>
      <c r="Q174" s="310"/>
      <c r="R174" s="307"/>
      <c r="S174" s="310"/>
      <c r="T174" s="307"/>
      <c r="U174" s="310"/>
      <c r="V174" s="307"/>
      <c r="W174" s="310"/>
      <c r="X174" s="307"/>
      <c r="Y174" s="310"/>
      <c r="Z174" s="307"/>
      <c r="AA174" s="359"/>
      <c r="AB174" s="309"/>
    </row>
    <row r="175" spans="2:28" ht="3.75" customHeight="1">
      <c r="B175" s="312"/>
      <c r="C175" s="51"/>
      <c r="D175" s="53"/>
      <c r="E175" s="55"/>
      <c r="F175" s="60"/>
      <c r="G175" s="314"/>
      <c r="H175" s="314"/>
      <c r="I175" s="314"/>
      <c r="J175" s="314"/>
      <c r="K175" s="310"/>
      <c r="L175" s="307"/>
      <c r="M175" s="310"/>
      <c r="N175" s="307"/>
      <c r="O175" s="310"/>
      <c r="P175" s="307"/>
      <c r="Q175" s="310"/>
      <c r="R175" s="307"/>
      <c r="S175" s="310"/>
      <c r="T175" s="307"/>
      <c r="U175" s="310"/>
      <c r="V175" s="307"/>
      <c r="W175" s="310"/>
      <c r="X175" s="307"/>
      <c r="Y175" s="310"/>
      <c r="Z175" s="307"/>
      <c r="AA175" s="359"/>
      <c r="AB175" s="309"/>
    </row>
    <row r="176" spans="2:28" ht="13.5" customHeight="1">
      <c r="B176" s="312"/>
      <c r="C176" s="51" t="s">
        <v>326</v>
      </c>
      <c r="D176" s="54" t="str">
        <f>IF(B168="","",VLOOKUP(B168,data!$A$1:$CA$300,24,FALSE))</f>
        <v>08:30</v>
      </c>
      <c r="E176" s="57" t="s">
        <v>8</v>
      </c>
      <c r="F176" s="59" t="str">
        <f>IF(B168="","",VLOOKUP(B168,data!$A$1:$CA$300,25,FALSE))</f>
        <v>17:30</v>
      </c>
      <c r="G176" s="314"/>
      <c r="H176" s="314"/>
      <c r="I176" s="314"/>
      <c r="J176" s="314"/>
      <c r="K176" s="310"/>
      <c r="L176" s="307"/>
      <c r="M176" s="310"/>
      <c r="N176" s="307"/>
      <c r="O176" s="310"/>
      <c r="P176" s="307"/>
      <c r="Q176" s="310"/>
      <c r="R176" s="307"/>
      <c r="S176" s="310"/>
      <c r="T176" s="307"/>
      <c r="U176" s="310"/>
      <c r="V176" s="307"/>
      <c r="W176" s="310"/>
      <c r="X176" s="307"/>
      <c r="Y176" s="310"/>
      <c r="Z176" s="307"/>
      <c r="AA176" s="359"/>
      <c r="AB176" s="309"/>
    </row>
    <row r="177" spans="2:28" ht="27" customHeight="1">
      <c r="B177" s="313"/>
      <c r="C177" s="52" t="s">
        <v>1185</v>
      </c>
      <c r="D177" s="331" t="str">
        <f>IF(B168="","",VLOOKUP(B168,data!$A$1:$CA$300,26,FALSE))</f>
        <v>年中無休</v>
      </c>
      <c r="E177" s="332"/>
      <c r="F177" s="333"/>
      <c r="G177" s="314"/>
      <c r="H177" s="314"/>
      <c r="I177" s="314"/>
      <c r="J177" s="314"/>
      <c r="K177" s="310"/>
      <c r="L177" s="307"/>
      <c r="M177" s="310"/>
      <c r="N177" s="307"/>
      <c r="O177" s="310"/>
      <c r="P177" s="307"/>
      <c r="Q177" s="310"/>
      <c r="R177" s="307"/>
      <c r="S177" s="310"/>
      <c r="T177" s="307"/>
      <c r="U177" s="310"/>
      <c r="V177" s="307"/>
      <c r="W177" s="310"/>
      <c r="X177" s="307"/>
      <c r="Y177" s="310"/>
      <c r="Z177" s="307"/>
      <c r="AA177" s="359"/>
      <c r="AB177" s="309"/>
    </row>
    <row r="178" spans="2:28" ht="33.75" customHeight="1">
      <c r="B178" s="311">
        <v>103</v>
      </c>
      <c r="C178" s="50" t="s">
        <v>462</v>
      </c>
      <c r="D178" s="334" t="str">
        <f>IF(B178="","",VLOOKUP(B178,data!$A$1:$CA$300,9,FALSE))</f>
        <v>介護老人保健施設
翠香苑短期入所</v>
      </c>
      <c r="E178" s="335"/>
      <c r="F178" s="336"/>
      <c r="G178" s="314" t="str">
        <f>IF(B178="","",VLOOKUP(B178,data!$A$1:$CA$300,73,FALSE))</f>
        <v>5</v>
      </c>
      <c r="H178" s="314" t="str">
        <f>IF(B178="","",VLOOKUP(B178,data!$A$1:$CA$300,74,FALSE))</f>
        <v>3</v>
      </c>
      <c r="I178" s="314" t="str">
        <f>IF(B178="","",VLOOKUP(B178,data!$A$1:$CA$300,75,FALSE))</f>
        <v>2</v>
      </c>
      <c r="J178" s="349" t="str">
        <f>IF(B178="","",VLOOKUP(B178,data!$A$1:$CA$300,76,FALSE))</f>
        <v>0</v>
      </c>
      <c r="K178" s="310" t="str">
        <f>IF(B178="","",VLOOKUP(B178,data!$A$1:$CA$300,31,FALSE))</f>
        <v>○</v>
      </c>
      <c r="L178" s="307" t="str">
        <f>IF(B178="","",VLOOKUP(B178,data!$A$1:$CA$300,33,FALSE))</f>
        <v>○</v>
      </c>
      <c r="M178" s="310" t="str">
        <f>IF(B178="","",VLOOKUP(B178,data!$A$1:$CA$300,35,FALSE))</f>
        <v>○</v>
      </c>
      <c r="N178" s="307" t="str">
        <f>IF(B178="","",VLOOKUP(B178,data!$A$1:$CA$300,37,FALSE))</f>
        <v>要相談</v>
      </c>
      <c r="O178" s="310" t="str">
        <f>IF(B178="","",VLOOKUP(B178,data!$A$1:$CA$300,39,FALSE))</f>
        <v>○</v>
      </c>
      <c r="P178" s="307" t="str">
        <f>IF(B178="","",VLOOKUP(B178,data!$A$1:$CA$300,41,FALSE))</f>
        <v>要相談</v>
      </c>
      <c r="Q178" s="310" t="str">
        <f>IF(B178="","",VLOOKUP(B178,data!$A$1:$CA$300,43,FALSE))</f>
        <v>×</v>
      </c>
      <c r="R178" s="307" t="str">
        <f>IF(B178="","",VLOOKUP(B178,data!$A$1:$CA$300,45,FALSE))</f>
        <v>要相談</v>
      </c>
      <c r="S178" s="310" t="str">
        <f>IF(B178="","",VLOOKUP(B178,data!$A$1:$CA$300,47,FALSE))</f>
        <v>○</v>
      </c>
      <c r="T178" s="307" t="str">
        <f>IF(B178="","",VLOOKUP(B178,data!$A$1:$CA$300,49,FALSE))</f>
        <v>○</v>
      </c>
      <c r="U178" s="310" t="str">
        <f>IF(B178="","",VLOOKUP(B178,data!$A$1:$CA$300,51,FALSE))</f>
        <v>○</v>
      </c>
      <c r="V178" s="307" t="str">
        <f>IF(B178="","",VLOOKUP(B178,data!$A$1:$CA$300,53,FALSE))</f>
        <v>○</v>
      </c>
      <c r="W178" s="310" t="str">
        <f>IF(B178="","",VLOOKUP(B178,data!$A$1:$CA$300,55,FALSE))</f>
        <v>○</v>
      </c>
      <c r="X178" s="307" t="str">
        <f>IF(B178="","",VLOOKUP(B178,data!$A$1:$CA$300,57,FALSE))</f>
        <v>○</v>
      </c>
      <c r="Y178" s="310" t="str">
        <f>IF(B178="","",VLOOKUP(B178,data!$A$1:$CA$300,59,FALSE))</f>
        <v>○</v>
      </c>
      <c r="Z178" s="307" t="str">
        <f>IF(B178="","",VLOOKUP(B178,data!$A$1:$CA$300,61,FALSE))</f>
        <v>要相談</v>
      </c>
      <c r="AA178" s="308" t="str">
        <f>IF(B178="","",VLOOKUP(B178,data!$A$1:$CA$300,77,FALSE))</f>
        <v>井川町
五城目町
八郎潟町
潟上市
秋田市金足
三種町鯉川</v>
      </c>
      <c r="AB178" s="309" t="str">
        <f>IF(B178="","",VLOOKUP(B178,data!$A$1:$CA$300,78,FALSE))</f>
        <v>予防対象含む</v>
      </c>
    </row>
    <row r="179" spans="2:28" ht="15" customHeight="1">
      <c r="B179" s="312"/>
      <c r="C179" s="51" t="s">
        <v>637</v>
      </c>
      <c r="D179" s="337" t="str">
        <f>IF(B178="","",VLOOKUP(B178,data!$A$1:$CA$300,10,FALSE))</f>
        <v>018-1515</v>
      </c>
      <c r="E179" s="338"/>
      <c r="F179" s="339"/>
      <c r="G179" s="314"/>
      <c r="H179" s="314"/>
      <c r="I179" s="314"/>
      <c r="J179" s="350"/>
      <c r="K179" s="310"/>
      <c r="L179" s="307"/>
      <c r="M179" s="310"/>
      <c r="N179" s="307"/>
      <c r="O179" s="310"/>
      <c r="P179" s="307"/>
      <c r="Q179" s="310"/>
      <c r="R179" s="307"/>
      <c r="S179" s="310"/>
      <c r="T179" s="307"/>
      <c r="U179" s="310"/>
      <c r="V179" s="307"/>
      <c r="W179" s="310"/>
      <c r="X179" s="307"/>
      <c r="Y179" s="310"/>
      <c r="Z179" s="307"/>
      <c r="AA179" s="308"/>
      <c r="AB179" s="309"/>
    </row>
    <row r="180" spans="2:28" ht="13.5" customHeight="1">
      <c r="B180" s="312"/>
      <c r="C180" s="315" t="s">
        <v>515</v>
      </c>
      <c r="D180" s="316" t="str">
        <f>IF(B178="","",VLOOKUP(B178,data!$A$1:$CA$300,11,FALSE))</f>
        <v>井川町小竹花字道端14-1</v>
      </c>
      <c r="E180" s="317"/>
      <c r="F180" s="318"/>
      <c r="G180" s="314"/>
      <c r="H180" s="314"/>
      <c r="I180" s="314"/>
      <c r="J180" s="350"/>
      <c r="K180" s="310"/>
      <c r="L180" s="307"/>
      <c r="M180" s="310"/>
      <c r="N180" s="307"/>
      <c r="O180" s="310"/>
      <c r="P180" s="307"/>
      <c r="Q180" s="310"/>
      <c r="R180" s="307"/>
      <c r="S180" s="310"/>
      <c r="T180" s="307"/>
      <c r="U180" s="310"/>
      <c r="V180" s="307"/>
      <c r="W180" s="310"/>
      <c r="X180" s="307"/>
      <c r="Y180" s="310"/>
      <c r="Z180" s="307"/>
      <c r="AA180" s="308"/>
      <c r="AB180" s="309"/>
    </row>
    <row r="181" spans="2:28" ht="13.5" customHeight="1">
      <c r="B181" s="312"/>
      <c r="C181" s="315"/>
      <c r="D181" s="316"/>
      <c r="E181" s="317"/>
      <c r="F181" s="318"/>
      <c r="G181" s="314"/>
      <c r="H181" s="314"/>
      <c r="I181" s="314"/>
      <c r="J181" s="350"/>
      <c r="K181" s="310"/>
      <c r="L181" s="307"/>
      <c r="M181" s="310"/>
      <c r="N181" s="307"/>
      <c r="O181" s="310"/>
      <c r="P181" s="307"/>
      <c r="Q181" s="310"/>
      <c r="R181" s="307"/>
      <c r="S181" s="310"/>
      <c r="T181" s="307"/>
      <c r="U181" s="310"/>
      <c r="V181" s="307"/>
      <c r="W181" s="310"/>
      <c r="X181" s="307"/>
      <c r="Y181" s="310"/>
      <c r="Z181" s="307"/>
      <c r="AA181" s="308"/>
      <c r="AB181" s="309"/>
    </row>
    <row r="182" spans="2:28" ht="3.75" customHeight="1">
      <c r="B182" s="312"/>
      <c r="C182" s="51"/>
      <c r="D182" s="53"/>
      <c r="E182" s="55"/>
      <c r="F182" s="60"/>
      <c r="G182" s="314"/>
      <c r="H182" s="314"/>
      <c r="I182" s="314"/>
      <c r="J182" s="350"/>
      <c r="K182" s="310"/>
      <c r="L182" s="307"/>
      <c r="M182" s="310"/>
      <c r="N182" s="307"/>
      <c r="O182" s="310"/>
      <c r="P182" s="307"/>
      <c r="Q182" s="310"/>
      <c r="R182" s="307"/>
      <c r="S182" s="310"/>
      <c r="T182" s="307"/>
      <c r="U182" s="310"/>
      <c r="V182" s="307"/>
      <c r="W182" s="310"/>
      <c r="X182" s="307"/>
      <c r="Y182" s="310"/>
      <c r="Z182" s="307"/>
      <c r="AA182" s="308"/>
      <c r="AB182" s="309"/>
    </row>
    <row r="183" spans="2:28" ht="13.5" customHeight="1">
      <c r="B183" s="312"/>
      <c r="C183" s="51" t="s">
        <v>526</v>
      </c>
      <c r="D183" s="340" t="str">
        <f>IF(B178="","",VLOOKUP(B178,data!$A$1:$CA$300,12,FALSE))</f>
        <v>018-874-2930</v>
      </c>
      <c r="E183" s="341"/>
      <c r="F183" s="342"/>
      <c r="G183" s="314"/>
      <c r="H183" s="314"/>
      <c r="I183" s="314"/>
      <c r="J183" s="350"/>
      <c r="K183" s="310"/>
      <c r="L183" s="307"/>
      <c r="M183" s="310"/>
      <c r="N183" s="307"/>
      <c r="O183" s="310"/>
      <c r="P183" s="307"/>
      <c r="Q183" s="310"/>
      <c r="R183" s="307"/>
      <c r="S183" s="310"/>
      <c r="T183" s="307"/>
      <c r="U183" s="310"/>
      <c r="V183" s="307"/>
      <c r="W183" s="310"/>
      <c r="X183" s="307"/>
      <c r="Y183" s="310"/>
      <c r="Z183" s="307"/>
      <c r="AA183" s="308"/>
      <c r="AB183" s="309"/>
    </row>
    <row r="184" spans="2:28" ht="13.5" customHeight="1">
      <c r="B184" s="312"/>
      <c r="C184" s="51" t="s">
        <v>1184</v>
      </c>
      <c r="D184" s="340" t="str">
        <f>IF(B178="","",VLOOKUP(B178,data!$A$1:$CA$300,13,FALSE))</f>
        <v>018-874-2601</v>
      </c>
      <c r="E184" s="341"/>
      <c r="F184" s="342"/>
      <c r="G184" s="314"/>
      <c r="H184" s="314"/>
      <c r="I184" s="314"/>
      <c r="J184" s="350"/>
      <c r="K184" s="310"/>
      <c r="L184" s="307"/>
      <c r="M184" s="310"/>
      <c r="N184" s="307"/>
      <c r="O184" s="310"/>
      <c r="P184" s="307"/>
      <c r="Q184" s="310"/>
      <c r="R184" s="307"/>
      <c r="S184" s="310"/>
      <c r="T184" s="307"/>
      <c r="U184" s="310"/>
      <c r="V184" s="307"/>
      <c r="W184" s="310"/>
      <c r="X184" s="307"/>
      <c r="Y184" s="310"/>
      <c r="Z184" s="307"/>
      <c r="AA184" s="308"/>
      <c r="AB184" s="309"/>
    </row>
    <row r="185" spans="2:28" ht="3.75" customHeight="1">
      <c r="B185" s="312"/>
      <c r="C185" s="51"/>
      <c r="D185" s="53"/>
      <c r="E185" s="55"/>
      <c r="F185" s="60"/>
      <c r="G185" s="314"/>
      <c r="H185" s="314"/>
      <c r="I185" s="314"/>
      <c r="J185" s="350"/>
      <c r="K185" s="310"/>
      <c r="L185" s="307"/>
      <c r="M185" s="310"/>
      <c r="N185" s="307"/>
      <c r="O185" s="310"/>
      <c r="P185" s="307"/>
      <c r="Q185" s="310"/>
      <c r="R185" s="307"/>
      <c r="S185" s="310"/>
      <c r="T185" s="307"/>
      <c r="U185" s="310"/>
      <c r="V185" s="307"/>
      <c r="W185" s="310"/>
      <c r="X185" s="307"/>
      <c r="Y185" s="310"/>
      <c r="Z185" s="307"/>
      <c r="AA185" s="308"/>
      <c r="AB185" s="309"/>
    </row>
    <row r="186" spans="2:28" ht="13.5" customHeight="1">
      <c r="B186" s="312"/>
      <c r="C186" s="51" t="s">
        <v>326</v>
      </c>
      <c r="D186" s="54" t="str">
        <f>IF(B178="","",VLOOKUP(B178,data!$A$1:$CA$300,24,FALSE))</f>
        <v>09:00</v>
      </c>
      <c r="E186" s="57" t="s">
        <v>8</v>
      </c>
      <c r="F186" s="59" t="str">
        <f>IF(B178="","",VLOOKUP(B178,data!$A$1:$CA$300,25,FALSE))</f>
        <v>17:10</v>
      </c>
      <c r="G186" s="314"/>
      <c r="H186" s="314"/>
      <c r="I186" s="314"/>
      <c r="J186" s="350"/>
      <c r="K186" s="310"/>
      <c r="L186" s="307"/>
      <c r="M186" s="310"/>
      <c r="N186" s="307"/>
      <c r="O186" s="310"/>
      <c r="P186" s="307"/>
      <c r="Q186" s="310"/>
      <c r="R186" s="307"/>
      <c r="S186" s="310"/>
      <c r="T186" s="307"/>
      <c r="U186" s="310"/>
      <c r="V186" s="307"/>
      <c r="W186" s="310"/>
      <c r="X186" s="307"/>
      <c r="Y186" s="310"/>
      <c r="Z186" s="307"/>
      <c r="AA186" s="308"/>
      <c r="AB186" s="309"/>
    </row>
    <row r="187" spans="2:28" ht="27" customHeight="1">
      <c r="B187" s="313"/>
      <c r="C187" s="52" t="s">
        <v>1185</v>
      </c>
      <c r="D187" s="331" t="str">
        <f>IF(B178="","",VLOOKUP(B178,data!$A$1:$CA$300,26,FALSE))</f>
        <v>年中無休</v>
      </c>
      <c r="E187" s="332"/>
      <c r="F187" s="333"/>
      <c r="G187" s="314"/>
      <c r="H187" s="314"/>
      <c r="I187" s="314"/>
      <c r="J187" s="351"/>
      <c r="K187" s="310"/>
      <c r="L187" s="307"/>
      <c r="M187" s="310"/>
      <c r="N187" s="307"/>
      <c r="O187" s="310"/>
      <c r="P187" s="307"/>
      <c r="Q187" s="310"/>
      <c r="R187" s="307"/>
      <c r="S187" s="310"/>
      <c r="T187" s="307"/>
      <c r="U187" s="310"/>
      <c r="V187" s="307"/>
      <c r="W187" s="310"/>
      <c r="X187" s="307"/>
      <c r="Y187" s="310"/>
      <c r="Z187" s="307"/>
      <c r="AA187" s="308"/>
      <c r="AB187" s="309"/>
    </row>
    <row r="188" spans="2:28" ht="33.75" customHeight="1">
      <c r="B188" s="311">
        <v>104</v>
      </c>
      <c r="C188" s="50" t="s">
        <v>462</v>
      </c>
      <c r="D188" s="343" t="str">
        <f>IF(B188="","",VLOOKUP(B188,data!$A$1:$CA$300,9,FALSE))</f>
        <v>介護老人保健施設湖東老健
短期入所療養介護</v>
      </c>
      <c r="E188" s="344"/>
      <c r="F188" s="345"/>
      <c r="G188" s="314" t="str">
        <f>IF(B188="","",VLOOKUP(B188,data!$A$1:$CA$300,73,FALSE))</f>
        <v>64</v>
      </c>
      <c r="H188" s="314" t="str">
        <f>IF(B188="","",VLOOKUP(B188,data!$A$1:$CA$300,74,FALSE))</f>
        <v>0</v>
      </c>
      <c r="I188" s="314" t="str">
        <f>IF(B188="","",VLOOKUP(B188,data!$A$1:$CA$300,75,FALSE))</f>
        <v>4</v>
      </c>
      <c r="J188" s="314" t="str">
        <f>IF(B188="","",VLOOKUP(B188,data!$A$1:$CA$300,76,FALSE))</f>
        <v>60</v>
      </c>
      <c r="K188" s="310" t="str">
        <f>IF(B188="","",VLOOKUP(B188,data!$A$1:$CA$300,31,FALSE))</f>
        <v>○</v>
      </c>
      <c r="L188" s="307" t="str">
        <f>IF(B188="","",VLOOKUP(B188,data!$A$1:$CA$300,33,FALSE))</f>
        <v>○</v>
      </c>
      <c r="M188" s="310" t="str">
        <f>IF(B188="","",VLOOKUP(B188,data!$A$1:$CA$300,35,FALSE))</f>
        <v>○</v>
      </c>
      <c r="N188" s="307" t="str">
        <f>IF(B188="","",VLOOKUP(B188,data!$A$1:$CA$300,37,FALSE))</f>
        <v>○</v>
      </c>
      <c r="O188" s="310" t="str">
        <f>IF(B188="","",VLOOKUP(B188,data!$A$1:$CA$300,39,FALSE))</f>
        <v>○</v>
      </c>
      <c r="P188" s="307" t="str">
        <f>IF(B188="","",VLOOKUP(B188,data!$A$1:$CA$300,41,FALSE))</f>
        <v>要相談</v>
      </c>
      <c r="Q188" s="310" t="str">
        <f>IF(B188="","",VLOOKUP(B188,data!$A$1:$CA$300,43,FALSE))</f>
        <v>要相談</v>
      </c>
      <c r="R188" s="307" t="str">
        <f>IF(B188="","",VLOOKUP(B188,data!$A$1:$CA$300,45,FALSE))</f>
        <v>要相談</v>
      </c>
      <c r="S188" s="310" t="str">
        <f>IF(B188="","",VLOOKUP(B188,data!$A$1:$CA$300,47,FALSE))</f>
        <v>○</v>
      </c>
      <c r="T188" s="307" t="str">
        <f>IF(B188="","",VLOOKUP(B188,data!$A$1:$CA$300,49,FALSE))</f>
        <v>○</v>
      </c>
      <c r="U188" s="310" t="str">
        <f>IF(B188="","",VLOOKUP(B188,data!$A$1:$CA$300,51,FALSE))</f>
        <v>要相談</v>
      </c>
      <c r="V188" s="307" t="str">
        <f>IF(B188="","",VLOOKUP(B188,data!$A$1:$CA$300,53,FALSE))</f>
        <v>要相談</v>
      </c>
      <c r="W188" s="310" t="str">
        <f>IF(B188="","",VLOOKUP(B188,data!$A$1:$CA$300,55,FALSE))</f>
        <v>要相談</v>
      </c>
      <c r="X188" s="307" t="str">
        <f>IF(B188="","",VLOOKUP(B188,data!$A$1:$CA$300,57,FALSE))</f>
        <v>要相談</v>
      </c>
      <c r="Y188" s="310" t="str">
        <f>IF(B188="","",VLOOKUP(B188,data!$A$1:$CA$300,59,FALSE))</f>
        <v>要相談</v>
      </c>
      <c r="Z188" s="307" t="str">
        <f>IF(B188="","",VLOOKUP(B188,data!$A$1:$CA$300,61,FALSE))</f>
        <v>×</v>
      </c>
      <c r="AA188" s="308" t="str">
        <f>IF(B188="","",VLOOKUP(B188,data!$A$1:$CA$300,77,FALSE))</f>
        <v>県内全域</v>
      </c>
      <c r="AB188" s="309" t="str">
        <f>IF(B188="","",VLOOKUP(B188,data!$A$1:$CA$300,78,FALSE))</f>
        <v>送迎は南秋田郡内。その他地域は要相談。
定員は空床利用。
令和7年度中に移転予定。</v>
      </c>
    </row>
    <row r="189" spans="2:28" ht="15" customHeight="1">
      <c r="B189" s="312"/>
      <c r="C189" s="51" t="s">
        <v>637</v>
      </c>
      <c r="D189" s="337" t="str">
        <f>IF(B188="","",VLOOKUP(B188,data!$A$1:$CA$300,10,FALSE))</f>
        <v>018-1705</v>
      </c>
      <c r="E189" s="338"/>
      <c r="F189" s="339"/>
      <c r="G189" s="314"/>
      <c r="H189" s="314"/>
      <c r="I189" s="314"/>
      <c r="J189" s="314"/>
      <c r="K189" s="310"/>
      <c r="L189" s="307"/>
      <c r="M189" s="310"/>
      <c r="N189" s="307"/>
      <c r="O189" s="310"/>
      <c r="P189" s="307"/>
      <c r="Q189" s="310"/>
      <c r="R189" s="307"/>
      <c r="S189" s="310"/>
      <c r="T189" s="307"/>
      <c r="U189" s="310"/>
      <c r="V189" s="307"/>
      <c r="W189" s="310"/>
      <c r="X189" s="307"/>
      <c r="Y189" s="310"/>
      <c r="Z189" s="307"/>
      <c r="AA189" s="308"/>
      <c r="AB189" s="309"/>
    </row>
    <row r="190" spans="2:28" ht="13.5" customHeight="1">
      <c r="B190" s="312"/>
      <c r="C190" s="315" t="s">
        <v>515</v>
      </c>
      <c r="D190" s="316" t="str">
        <f>IF(B188="","",VLOOKUP(B188,data!$A$1:$CA$300,11,FALSE))</f>
        <v>五城目町字上町284-1</v>
      </c>
      <c r="E190" s="317"/>
      <c r="F190" s="318"/>
      <c r="G190" s="314"/>
      <c r="H190" s="314"/>
      <c r="I190" s="314"/>
      <c r="J190" s="314"/>
      <c r="K190" s="310"/>
      <c r="L190" s="307"/>
      <c r="M190" s="310"/>
      <c r="N190" s="307"/>
      <c r="O190" s="310"/>
      <c r="P190" s="307"/>
      <c r="Q190" s="310"/>
      <c r="R190" s="307"/>
      <c r="S190" s="310"/>
      <c r="T190" s="307"/>
      <c r="U190" s="310"/>
      <c r="V190" s="307"/>
      <c r="W190" s="310"/>
      <c r="X190" s="307"/>
      <c r="Y190" s="310"/>
      <c r="Z190" s="307"/>
      <c r="AA190" s="308"/>
      <c r="AB190" s="309"/>
    </row>
    <row r="191" spans="2:28" ht="13.5" customHeight="1">
      <c r="B191" s="312"/>
      <c r="C191" s="315"/>
      <c r="D191" s="316"/>
      <c r="E191" s="317"/>
      <c r="F191" s="318"/>
      <c r="G191" s="314"/>
      <c r="H191" s="314"/>
      <c r="I191" s="314"/>
      <c r="J191" s="314"/>
      <c r="K191" s="310"/>
      <c r="L191" s="307"/>
      <c r="M191" s="310"/>
      <c r="N191" s="307"/>
      <c r="O191" s="310"/>
      <c r="P191" s="307"/>
      <c r="Q191" s="310"/>
      <c r="R191" s="307"/>
      <c r="S191" s="310"/>
      <c r="T191" s="307"/>
      <c r="U191" s="310"/>
      <c r="V191" s="307"/>
      <c r="W191" s="310"/>
      <c r="X191" s="307"/>
      <c r="Y191" s="310"/>
      <c r="Z191" s="307"/>
      <c r="AA191" s="308"/>
      <c r="AB191" s="309"/>
    </row>
    <row r="192" spans="2:28" ht="3.75" customHeight="1">
      <c r="B192" s="312"/>
      <c r="C192" s="51"/>
      <c r="D192" s="53"/>
      <c r="E192" s="55"/>
      <c r="F192" s="60"/>
      <c r="G192" s="314"/>
      <c r="H192" s="314"/>
      <c r="I192" s="314"/>
      <c r="J192" s="314"/>
      <c r="K192" s="310"/>
      <c r="L192" s="307"/>
      <c r="M192" s="310"/>
      <c r="N192" s="307"/>
      <c r="O192" s="310"/>
      <c r="P192" s="307"/>
      <c r="Q192" s="310"/>
      <c r="R192" s="307"/>
      <c r="S192" s="310"/>
      <c r="T192" s="307"/>
      <c r="U192" s="310"/>
      <c r="V192" s="307"/>
      <c r="W192" s="310"/>
      <c r="X192" s="307"/>
      <c r="Y192" s="310"/>
      <c r="Z192" s="307"/>
      <c r="AA192" s="308"/>
      <c r="AB192" s="309"/>
    </row>
    <row r="193" spans="2:28" ht="13.5" customHeight="1">
      <c r="B193" s="312"/>
      <c r="C193" s="51" t="s">
        <v>526</v>
      </c>
      <c r="D193" s="340" t="str">
        <f>IF(B188="","",VLOOKUP(B188,data!$A$1:$CA$300,12,FALSE))</f>
        <v>018-855-1570</v>
      </c>
      <c r="E193" s="341"/>
      <c r="F193" s="342"/>
      <c r="G193" s="314"/>
      <c r="H193" s="314"/>
      <c r="I193" s="314"/>
      <c r="J193" s="314"/>
      <c r="K193" s="310"/>
      <c r="L193" s="307"/>
      <c r="M193" s="310"/>
      <c r="N193" s="307"/>
      <c r="O193" s="310"/>
      <c r="P193" s="307"/>
      <c r="Q193" s="310"/>
      <c r="R193" s="307"/>
      <c r="S193" s="310"/>
      <c r="T193" s="307"/>
      <c r="U193" s="310"/>
      <c r="V193" s="307"/>
      <c r="W193" s="310"/>
      <c r="X193" s="307"/>
      <c r="Y193" s="310"/>
      <c r="Z193" s="307"/>
      <c r="AA193" s="308"/>
      <c r="AB193" s="309"/>
    </row>
    <row r="194" spans="2:28" ht="13.5" customHeight="1">
      <c r="B194" s="312"/>
      <c r="C194" s="51" t="s">
        <v>1184</v>
      </c>
      <c r="D194" s="340" t="str">
        <f>IF(B188="","",VLOOKUP(B188,data!$A$1:$CA$300,13,FALSE))</f>
        <v>018-855-1555</v>
      </c>
      <c r="E194" s="341"/>
      <c r="F194" s="342"/>
      <c r="G194" s="314"/>
      <c r="H194" s="314"/>
      <c r="I194" s="314"/>
      <c r="J194" s="314"/>
      <c r="K194" s="310"/>
      <c r="L194" s="307"/>
      <c r="M194" s="310"/>
      <c r="N194" s="307"/>
      <c r="O194" s="310"/>
      <c r="P194" s="307"/>
      <c r="Q194" s="310"/>
      <c r="R194" s="307"/>
      <c r="S194" s="310"/>
      <c r="T194" s="307"/>
      <c r="U194" s="310"/>
      <c r="V194" s="307"/>
      <c r="W194" s="310"/>
      <c r="X194" s="307"/>
      <c r="Y194" s="310"/>
      <c r="Z194" s="307"/>
      <c r="AA194" s="308"/>
      <c r="AB194" s="309"/>
    </row>
    <row r="195" spans="2:28" ht="3.75" customHeight="1">
      <c r="B195" s="312"/>
      <c r="C195" s="51"/>
      <c r="D195" s="53"/>
      <c r="E195" s="55"/>
      <c r="F195" s="60"/>
      <c r="G195" s="314"/>
      <c r="H195" s="314"/>
      <c r="I195" s="314"/>
      <c r="J195" s="314"/>
      <c r="K195" s="310"/>
      <c r="L195" s="307"/>
      <c r="M195" s="310"/>
      <c r="N195" s="307"/>
      <c r="O195" s="310"/>
      <c r="P195" s="307"/>
      <c r="Q195" s="310"/>
      <c r="R195" s="307"/>
      <c r="S195" s="310"/>
      <c r="T195" s="307"/>
      <c r="U195" s="310"/>
      <c r="V195" s="307"/>
      <c r="W195" s="310"/>
      <c r="X195" s="307"/>
      <c r="Y195" s="310"/>
      <c r="Z195" s="307"/>
      <c r="AA195" s="308"/>
      <c r="AB195" s="309"/>
    </row>
    <row r="196" spans="2:28" ht="13.5" customHeight="1">
      <c r="B196" s="312"/>
      <c r="C196" s="51" t="s">
        <v>326</v>
      </c>
      <c r="D196" s="54" t="str">
        <f>IF(B188="","",VLOOKUP(B188,data!$A$1:$CA$300,24,FALSE))</f>
        <v>08:30</v>
      </c>
      <c r="E196" s="57" t="s">
        <v>8</v>
      </c>
      <c r="F196" s="59" t="str">
        <f>IF(B188="","",VLOOKUP(B188,data!$A$1:$CA$300,25,FALSE))</f>
        <v>17:30</v>
      </c>
      <c r="G196" s="314"/>
      <c r="H196" s="314"/>
      <c r="I196" s="314"/>
      <c r="J196" s="314"/>
      <c r="K196" s="310"/>
      <c r="L196" s="307"/>
      <c r="M196" s="310"/>
      <c r="N196" s="307"/>
      <c r="O196" s="310"/>
      <c r="P196" s="307"/>
      <c r="Q196" s="310"/>
      <c r="R196" s="307"/>
      <c r="S196" s="310"/>
      <c r="T196" s="307"/>
      <c r="U196" s="310"/>
      <c r="V196" s="307"/>
      <c r="W196" s="310"/>
      <c r="X196" s="307"/>
      <c r="Y196" s="310"/>
      <c r="Z196" s="307"/>
      <c r="AA196" s="308"/>
      <c r="AB196" s="309"/>
    </row>
    <row r="197" spans="2:28" ht="27" customHeight="1">
      <c r="B197" s="313"/>
      <c r="C197" s="52" t="s">
        <v>1185</v>
      </c>
      <c r="D197" s="331" t="str">
        <f>IF(B188="","",VLOOKUP(B188,data!$A$1:$CA$300,26,FALSE))</f>
        <v>年末年始</v>
      </c>
      <c r="E197" s="332"/>
      <c r="F197" s="333"/>
      <c r="G197" s="314"/>
      <c r="H197" s="314"/>
      <c r="I197" s="314"/>
      <c r="J197" s="314"/>
      <c r="K197" s="310"/>
      <c r="L197" s="307"/>
      <c r="M197" s="310"/>
      <c r="N197" s="307"/>
      <c r="O197" s="310"/>
      <c r="P197" s="307"/>
      <c r="Q197" s="310"/>
      <c r="R197" s="307"/>
      <c r="S197" s="310"/>
      <c r="T197" s="307"/>
      <c r="U197" s="310"/>
      <c r="V197" s="307"/>
      <c r="W197" s="310"/>
      <c r="X197" s="307"/>
      <c r="Y197" s="310"/>
      <c r="Z197" s="307"/>
      <c r="AA197" s="308"/>
      <c r="AB197" s="309"/>
    </row>
    <row r="198" spans="2:28" ht="33.75" customHeight="1">
      <c r="B198" s="311">
        <v>105</v>
      </c>
      <c r="C198" s="50" t="s">
        <v>462</v>
      </c>
      <c r="D198" s="334" t="str">
        <f>IF(B198="","",VLOOKUP(B198,data!$A$1:$CA$300,9,FALSE))</f>
        <v>広青苑短期入所
生活介護事業所</v>
      </c>
      <c r="E198" s="335"/>
      <c r="F198" s="336"/>
      <c r="G198" s="314" t="str">
        <f>IF(B198="","",VLOOKUP(B198,data!$A$1:$CA$300,73,FALSE))</f>
        <v>10</v>
      </c>
      <c r="H198" s="314" t="str">
        <f>IF(B198="","",VLOOKUP(B198,data!$A$1:$CA$300,74,FALSE))</f>
        <v>0</v>
      </c>
      <c r="I198" s="314" t="str">
        <f>IF(B198="","",VLOOKUP(B198,data!$A$1:$CA$300,75,FALSE))</f>
        <v>2</v>
      </c>
      <c r="J198" s="314" t="str">
        <f>IF(B198="","",VLOOKUP(B198,data!$A$1:$CA$300,76,FALSE))</f>
        <v>8</v>
      </c>
      <c r="K198" s="310" t="str">
        <f>IF(B198="","",VLOOKUP(B198,data!$A$1:$CA$300,31,FALSE))</f>
        <v>要相談</v>
      </c>
      <c r="L198" s="307" t="str">
        <f>IF(B198="","",VLOOKUP(B198,data!$A$1:$CA$300,33,FALSE))</f>
        <v>要相談</v>
      </c>
      <c r="M198" s="310" t="str">
        <f>IF(B198="","",VLOOKUP(B198,data!$A$1:$CA$300,35,FALSE))</f>
        <v>○</v>
      </c>
      <c r="N198" s="307" t="str">
        <f>IF(B198="","",VLOOKUP(B198,data!$A$1:$CA$300,37,FALSE))</f>
        <v>○</v>
      </c>
      <c r="O198" s="310" t="str">
        <f>IF(B198="","",VLOOKUP(B198,data!$A$1:$CA$300,39,FALSE))</f>
        <v>○</v>
      </c>
      <c r="P198" s="307" t="str">
        <f>IF(B198="","",VLOOKUP(B198,data!$A$1:$CA$300,41,FALSE))</f>
        <v>×</v>
      </c>
      <c r="Q198" s="310" t="str">
        <f>IF(B198="","",VLOOKUP(B198,data!$A$1:$CA$300,43,FALSE))</f>
        <v>×</v>
      </c>
      <c r="R198" s="307" t="str">
        <f>IF(B198="","",VLOOKUP(B198,data!$A$1:$CA$300,45,FALSE))</f>
        <v>×</v>
      </c>
      <c r="S198" s="310" t="str">
        <f>IF(B198="","",VLOOKUP(B198,data!$A$1:$CA$300,47,FALSE))</f>
        <v>○</v>
      </c>
      <c r="T198" s="307" t="str">
        <f>IF(B198="","",VLOOKUP(B198,data!$A$1:$CA$300,49,FALSE))</f>
        <v>要相談</v>
      </c>
      <c r="U198" s="310" t="str">
        <f>IF(B198="","",VLOOKUP(B198,data!$A$1:$CA$300,51,FALSE))</f>
        <v>要相談</v>
      </c>
      <c r="V198" s="307" t="str">
        <f>IF(B198="","",VLOOKUP(B198,data!$A$1:$CA$300,53,FALSE))</f>
        <v>要相談</v>
      </c>
      <c r="W198" s="310" t="str">
        <f>IF(B198="","",VLOOKUP(B198,data!$A$1:$CA$300,55,FALSE))</f>
        <v>×</v>
      </c>
      <c r="X198" s="307" t="str">
        <f>IF(B198="","",VLOOKUP(B198,data!$A$1:$CA$300,57,FALSE))</f>
        <v>要相談</v>
      </c>
      <c r="Y198" s="310" t="str">
        <f>IF(B198="","",VLOOKUP(B198,data!$A$1:$CA$300,59,FALSE))</f>
        <v>要相談</v>
      </c>
      <c r="Z198" s="307" t="str">
        <f>IF(B198="","",VLOOKUP(B198,data!$A$1:$CA$300,61,FALSE))</f>
        <v>×</v>
      </c>
      <c r="AA198" s="308" t="str">
        <f>IF(B198="","",VLOOKUP(B198,data!$A$1:$CA$300,77,FALSE))</f>
        <v>五城目町
八郎潟町
井川町
潟上市
三種町</v>
      </c>
      <c r="AB198" s="309" t="str">
        <f>IF(B198="","",VLOOKUP(B198,data!$A$1:$CA$300,78,FALSE))</f>
        <v/>
      </c>
    </row>
    <row r="199" spans="2:28" ht="15" customHeight="1">
      <c r="B199" s="312"/>
      <c r="C199" s="51" t="s">
        <v>637</v>
      </c>
      <c r="D199" s="337" t="str">
        <f>IF(B198="","",VLOOKUP(B198,data!$A$1:$CA$300,10,FALSE))</f>
        <v>018-1723</v>
      </c>
      <c r="E199" s="338"/>
      <c r="F199" s="339"/>
      <c r="G199" s="314"/>
      <c r="H199" s="314"/>
      <c r="I199" s="314"/>
      <c r="J199" s="314"/>
      <c r="K199" s="310"/>
      <c r="L199" s="307"/>
      <c r="M199" s="310"/>
      <c r="N199" s="307"/>
      <c r="O199" s="310"/>
      <c r="P199" s="307"/>
      <c r="Q199" s="310"/>
      <c r="R199" s="307"/>
      <c r="S199" s="310"/>
      <c r="T199" s="307"/>
      <c r="U199" s="310"/>
      <c r="V199" s="307"/>
      <c r="W199" s="310"/>
      <c r="X199" s="307"/>
      <c r="Y199" s="310"/>
      <c r="Z199" s="307"/>
      <c r="AA199" s="308"/>
      <c r="AB199" s="309"/>
    </row>
    <row r="200" spans="2:28" ht="13.5" customHeight="1">
      <c r="B200" s="312"/>
      <c r="C200" s="315" t="s">
        <v>515</v>
      </c>
      <c r="D200" s="316" t="str">
        <f>IF(B198="","",VLOOKUP(B198,data!$A$1:$CA$300,11,FALSE))</f>
        <v>五城目町上樋口字樽沢137</v>
      </c>
      <c r="E200" s="317"/>
      <c r="F200" s="318"/>
      <c r="G200" s="314"/>
      <c r="H200" s="314"/>
      <c r="I200" s="314"/>
      <c r="J200" s="314"/>
      <c r="K200" s="310"/>
      <c r="L200" s="307"/>
      <c r="M200" s="310"/>
      <c r="N200" s="307"/>
      <c r="O200" s="310"/>
      <c r="P200" s="307"/>
      <c r="Q200" s="310"/>
      <c r="R200" s="307"/>
      <c r="S200" s="310"/>
      <c r="T200" s="307"/>
      <c r="U200" s="310"/>
      <c r="V200" s="307"/>
      <c r="W200" s="310"/>
      <c r="X200" s="307"/>
      <c r="Y200" s="310"/>
      <c r="Z200" s="307"/>
      <c r="AA200" s="308"/>
      <c r="AB200" s="309"/>
    </row>
    <row r="201" spans="2:28" ht="13.5" customHeight="1">
      <c r="B201" s="312"/>
      <c r="C201" s="315"/>
      <c r="D201" s="316"/>
      <c r="E201" s="317"/>
      <c r="F201" s="318"/>
      <c r="G201" s="314"/>
      <c r="H201" s="314"/>
      <c r="I201" s="314"/>
      <c r="J201" s="314"/>
      <c r="K201" s="310"/>
      <c r="L201" s="307"/>
      <c r="M201" s="310"/>
      <c r="N201" s="307"/>
      <c r="O201" s="310"/>
      <c r="P201" s="307"/>
      <c r="Q201" s="310"/>
      <c r="R201" s="307"/>
      <c r="S201" s="310"/>
      <c r="T201" s="307"/>
      <c r="U201" s="310"/>
      <c r="V201" s="307"/>
      <c r="W201" s="310"/>
      <c r="X201" s="307"/>
      <c r="Y201" s="310"/>
      <c r="Z201" s="307"/>
      <c r="AA201" s="308"/>
      <c r="AB201" s="309"/>
    </row>
    <row r="202" spans="2:28" ht="3.75" customHeight="1">
      <c r="B202" s="312"/>
      <c r="C202" s="51"/>
      <c r="D202" s="53"/>
      <c r="E202" s="55"/>
      <c r="F202" s="60"/>
      <c r="G202" s="314"/>
      <c r="H202" s="314"/>
      <c r="I202" s="314"/>
      <c r="J202" s="314"/>
      <c r="K202" s="310"/>
      <c r="L202" s="307"/>
      <c r="M202" s="310"/>
      <c r="N202" s="307"/>
      <c r="O202" s="310"/>
      <c r="P202" s="307"/>
      <c r="Q202" s="310"/>
      <c r="R202" s="307"/>
      <c r="S202" s="310"/>
      <c r="T202" s="307"/>
      <c r="U202" s="310"/>
      <c r="V202" s="307"/>
      <c r="W202" s="310"/>
      <c r="X202" s="307"/>
      <c r="Y202" s="310"/>
      <c r="Z202" s="307"/>
      <c r="AA202" s="308"/>
      <c r="AB202" s="309"/>
    </row>
    <row r="203" spans="2:28" ht="13.5" customHeight="1">
      <c r="B203" s="312"/>
      <c r="C203" s="51" t="s">
        <v>526</v>
      </c>
      <c r="D203" s="340" t="str">
        <f>IF(B198="","",VLOOKUP(B198,data!$A$1:$CA$300,12,FALSE))</f>
        <v>018-852-5400</v>
      </c>
      <c r="E203" s="341"/>
      <c r="F203" s="342"/>
      <c r="G203" s="314"/>
      <c r="H203" s="314"/>
      <c r="I203" s="314"/>
      <c r="J203" s="314"/>
      <c r="K203" s="310"/>
      <c r="L203" s="307"/>
      <c r="M203" s="310"/>
      <c r="N203" s="307"/>
      <c r="O203" s="310"/>
      <c r="P203" s="307"/>
      <c r="Q203" s="310"/>
      <c r="R203" s="307"/>
      <c r="S203" s="310"/>
      <c r="T203" s="307"/>
      <c r="U203" s="310"/>
      <c r="V203" s="307"/>
      <c r="W203" s="310"/>
      <c r="X203" s="307"/>
      <c r="Y203" s="310"/>
      <c r="Z203" s="307"/>
      <c r="AA203" s="308"/>
      <c r="AB203" s="309"/>
    </row>
    <row r="204" spans="2:28" ht="13.5" customHeight="1">
      <c r="B204" s="312"/>
      <c r="C204" s="51" t="s">
        <v>1184</v>
      </c>
      <c r="D204" s="340" t="str">
        <f>IF(B198="","",VLOOKUP(B198,data!$A$1:$CA$300,13,FALSE))</f>
        <v>018-852-5011</v>
      </c>
      <c r="E204" s="341"/>
      <c r="F204" s="342"/>
      <c r="G204" s="314"/>
      <c r="H204" s="314"/>
      <c r="I204" s="314"/>
      <c r="J204" s="314"/>
      <c r="K204" s="310"/>
      <c r="L204" s="307"/>
      <c r="M204" s="310"/>
      <c r="N204" s="307"/>
      <c r="O204" s="310"/>
      <c r="P204" s="307"/>
      <c r="Q204" s="310"/>
      <c r="R204" s="307"/>
      <c r="S204" s="310"/>
      <c r="T204" s="307"/>
      <c r="U204" s="310"/>
      <c r="V204" s="307"/>
      <c r="W204" s="310"/>
      <c r="X204" s="307"/>
      <c r="Y204" s="310"/>
      <c r="Z204" s="307"/>
      <c r="AA204" s="308"/>
      <c r="AB204" s="309"/>
    </row>
    <row r="205" spans="2:28" ht="3.75" customHeight="1">
      <c r="B205" s="312"/>
      <c r="C205" s="51"/>
      <c r="D205" s="53"/>
      <c r="E205" s="55"/>
      <c r="F205" s="60"/>
      <c r="G205" s="314"/>
      <c r="H205" s="314"/>
      <c r="I205" s="314"/>
      <c r="J205" s="314"/>
      <c r="K205" s="310"/>
      <c r="L205" s="307"/>
      <c r="M205" s="310"/>
      <c r="N205" s="307"/>
      <c r="O205" s="310"/>
      <c r="P205" s="307"/>
      <c r="Q205" s="310"/>
      <c r="R205" s="307"/>
      <c r="S205" s="310"/>
      <c r="T205" s="307"/>
      <c r="U205" s="310"/>
      <c r="V205" s="307"/>
      <c r="W205" s="310"/>
      <c r="X205" s="307"/>
      <c r="Y205" s="310"/>
      <c r="Z205" s="307"/>
      <c r="AA205" s="308"/>
      <c r="AB205" s="309"/>
    </row>
    <row r="206" spans="2:28" ht="13.5" customHeight="1">
      <c r="B206" s="312"/>
      <c r="C206" s="51" t="s">
        <v>326</v>
      </c>
      <c r="D206" s="54" t="str">
        <f>IF(B198="","",VLOOKUP(B198,data!$A$1:$CA$300,24,FALSE))</f>
        <v>08:30</v>
      </c>
      <c r="E206" s="57" t="s">
        <v>8</v>
      </c>
      <c r="F206" s="59" t="str">
        <f>IF(B198="","",VLOOKUP(B198,data!$A$1:$CA$300,25,FALSE))</f>
        <v>17:30</v>
      </c>
      <c r="G206" s="314"/>
      <c r="H206" s="314"/>
      <c r="I206" s="314"/>
      <c r="J206" s="314"/>
      <c r="K206" s="310"/>
      <c r="L206" s="307"/>
      <c r="M206" s="310"/>
      <c r="N206" s="307"/>
      <c r="O206" s="310"/>
      <c r="P206" s="307"/>
      <c r="Q206" s="310"/>
      <c r="R206" s="307"/>
      <c r="S206" s="310"/>
      <c r="T206" s="307"/>
      <c r="U206" s="310"/>
      <c r="V206" s="307"/>
      <c r="W206" s="310"/>
      <c r="X206" s="307"/>
      <c r="Y206" s="310"/>
      <c r="Z206" s="307"/>
      <c r="AA206" s="308"/>
      <c r="AB206" s="309"/>
    </row>
    <row r="207" spans="2:28" ht="27" customHeight="1">
      <c r="B207" s="313"/>
      <c r="C207" s="52" t="s">
        <v>1185</v>
      </c>
      <c r="D207" s="331" t="str">
        <f>IF(B198="","",VLOOKUP(B198,data!$A$1:$CA$300,26,FALSE))</f>
        <v>土曜、日曜、祝日、
年末年始</v>
      </c>
      <c r="E207" s="332"/>
      <c r="F207" s="333"/>
      <c r="G207" s="314"/>
      <c r="H207" s="314"/>
      <c r="I207" s="314"/>
      <c r="J207" s="314"/>
      <c r="K207" s="310"/>
      <c r="L207" s="307"/>
      <c r="M207" s="310"/>
      <c r="N207" s="307"/>
      <c r="O207" s="310"/>
      <c r="P207" s="307"/>
      <c r="Q207" s="310"/>
      <c r="R207" s="307"/>
      <c r="S207" s="310"/>
      <c r="T207" s="307"/>
      <c r="U207" s="310"/>
      <c r="V207" s="307"/>
      <c r="W207" s="310"/>
      <c r="X207" s="307"/>
      <c r="Y207" s="310"/>
      <c r="Z207" s="307"/>
      <c r="AA207" s="308"/>
      <c r="AB207" s="309"/>
    </row>
    <row r="208" spans="2:28" ht="33.75" customHeight="1">
      <c r="B208" s="311">
        <v>106</v>
      </c>
      <c r="C208" s="50" t="s">
        <v>462</v>
      </c>
      <c r="D208" s="334" t="str">
        <f>IF(B208="","",VLOOKUP(B208,data!$A$1:$CA$300,9,FALSE))</f>
        <v>ショートステイ
おもてなし</v>
      </c>
      <c r="E208" s="335"/>
      <c r="F208" s="336"/>
      <c r="G208" s="314" t="str">
        <f>IF(B208="","",VLOOKUP(B208,data!$A$1:$CA$300,73,FALSE))</f>
        <v>33</v>
      </c>
      <c r="H208" s="314" t="str">
        <f>IF(B208="","",VLOOKUP(B208,data!$A$1:$CA$300,74,FALSE))</f>
        <v>4</v>
      </c>
      <c r="I208" s="314" t="str">
        <f>IF(B208="","",VLOOKUP(B208,data!$A$1:$CA$300,75,FALSE))</f>
        <v>6</v>
      </c>
      <c r="J208" s="349" t="str">
        <f>IF(B208="","",VLOOKUP(B208,data!$A$1:$CA$300,76,FALSE))</f>
        <v>20</v>
      </c>
      <c r="K208" s="310" t="str">
        <f>IF(B208="","",VLOOKUP(B208,data!$A$1:$CA$300,31,FALSE))</f>
        <v>×</v>
      </c>
      <c r="L208" s="307" t="str">
        <f>IF(B208="","",VLOOKUP(B208,data!$A$1:$CA$300,33,FALSE))</f>
        <v>×</v>
      </c>
      <c r="M208" s="310" t="str">
        <f>IF(B208="","",VLOOKUP(B208,data!$A$1:$CA$300,35,FALSE))</f>
        <v>○</v>
      </c>
      <c r="N208" s="307" t="str">
        <f>IF(B208="","",VLOOKUP(B208,data!$A$1:$CA$300,37,FALSE))</f>
        <v>要相談</v>
      </c>
      <c r="O208" s="310" t="str">
        <f>IF(B208="","",VLOOKUP(B208,data!$A$1:$CA$300,39,FALSE))</f>
        <v>要相談</v>
      </c>
      <c r="P208" s="307" t="str">
        <f>IF(B208="","",VLOOKUP(B208,data!$A$1:$CA$300,41,FALSE))</f>
        <v>×</v>
      </c>
      <c r="Q208" s="310" t="str">
        <f>IF(B208="","",VLOOKUP(B208,data!$A$1:$CA$300,43,FALSE))</f>
        <v>要相談</v>
      </c>
      <c r="R208" s="307" t="str">
        <f>IF(B208="","",VLOOKUP(B208,data!$A$1:$CA$300,45,FALSE))</f>
        <v>×</v>
      </c>
      <c r="S208" s="310" t="str">
        <f>IF(B208="","",VLOOKUP(B208,data!$A$1:$CA$300,47,FALSE))</f>
        <v>×</v>
      </c>
      <c r="T208" s="307" t="str">
        <f>IF(B208="","",VLOOKUP(B208,data!$A$1:$CA$300,49,FALSE))</f>
        <v>要相談</v>
      </c>
      <c r="U208" s="310" t="str">
        <f>IF(B208="","",VLOOKUP(B208,data!$A$1:$CA$300,51,FALSE))</f>
        <v>要相談</v>
      </c>
      <c r="V208" s="307" t="str">
        <f>IF(B208="","",VLOOKUP(B208,data!$A$1:$CA$300,53,FALSE))</f>
        <v>要相談</v>
      </c>
      <c r="W208" s="310" t="str">
        <f>IF(B208="","",VLOOKUP(B208,data!$A$1:$CA$300,55,FALSE))</f>
        <v>○</v>
      </c>
      <c r="X208" s="307" t="str">
        <f>IF(B208="","",VLOOKUP(B208,data!$A$1:$CA$300,57,FALSE))</f>
        <v>○</v>
      </c>
      <c r="Y208" s="310" t="str">
        <f>IF(B208="","",VLOOKUP(B208,data!$A$1:$CA$300,59,FALSE))</f>
        <v>要相談</v>
      </c>
      <c r="Z208" s="307" t="str">
        <f>IF(B208="","",VLOOKUP(B208,data!$A$1:$CA$300,61,FALSE))</f>
        <v>要相談</v>
      </c>
      <c r="AA208" s="308" t="str">
        <f>IF(B208="","",VLOOKUP(B208,data!$A$1:$CA$300,77,FALSE))</f>
        <v>五城目町
八郎潟町
井川町
潟上市
上小阿仁町
等</v>
      </c>
      <c r="AB208" s="309" t="str">
        <f>IF(B208="","",VLOOKUP(B208,data!$A$1:$CA$300,78,FALSE))</f>
        <v/>
      </c>
    </row>
    <row r="209" spans="2:28" ht="15" customHeight="1">
      <c r="B209" s="312"/>
      <c r="C209" s="51" t="s">
        <v>637</v>
      </c>
      <c r="D209" s="337" t="str">
        <f>IF(B208="","",VLOOKUP(B208,data!$A$1:$CA$300,10,FALSE))</f>
        <v>018-1856</v>
      </c>
      <c r="E209" s="338"/>
      <c r="F209" s="339"/>
      <c r="G209" s="314"/>
      <c r="H209" s="314"/>
      <c r="I209" s="314"/>
      <c r="J209" s="350"/>
      <c r="K209" s="310"/>
      <c r="L209" s="307"/>
      <c r="M209" s="310"/>
      <c r="N209" s="307"/>
      <c r="O209" s="310"/>
      <c r="P209" s="307"/>
      <c r="Q209" s="310"/>
      <c r="R209" s="307"/>
      <c r="S209" s="310"/>
      <c r="T209" s="307"/>
      <c r="U209" s="310"/>
      <c r="V209" s="307"/>
      <c r="W209" s="310"/>
      <c r="X209" s="307"/>
      <c r="Y209" s="310"/>
      <c r="Z209" s="307"/>
      <c r="AA209" s="308"/>
      <c r="AB209" s="309"/>
    </row>
    <row r="210" spans="2:28" ht="13.5" customHeight="1">
      <c r="B210" s="312"/>
      <c r="C210" s="315" t="s">
        <v>515</v>
      </c>
      <c r="D210" s="316" t="str">
        <f>IF(B208="","",VLOOKUP(B208,data!$A$1:$CA$300,11,FALSE))</f>
        <v>五城目町富津内下山内字奈良崎1-4</v>
      </c>
      <c r="E210" s="317"/>
      <c r="F210" s="318"/>
      <c r="G210" s="314"/>
      <c r="H210" s="314"/>
      <c r="I210" s="314"/>
      <c r="J210" s="351"/>
      <c r="K210" s="310"/>
      <c r="L210" s="307"/>
      <c r="M210" s="310"/>
      <c r="N210" s="307"/>
      <c r="O210" s="310"/>
      <c r="P210" s="307"/>
      <c r="Q210" s="310"/>
      <c r="R210" s="307"/>
      <c r="S210" s="310"/>
      <c r="T210" s="307"/>
      <c r="U210" s="310"/>
      <c r="V210" s="307"/>
      <c r="W210" s="310"/>
      <c r="X210" s="307"/>
      <c r="Y210" s="310"/>
      <c r="Z210" s="307"/>
      <c r="AA210" s="308"/>
      <c r="AB210" s="309"/>
    </row>
    <row r="211" spans="2:28" ht="13.5" customHeight="1">
      <c r="B211" s="312"/>
      <c r="C211" s="315"/>
      <c r="D211" s="316"/>
      <c r="E211" s="317"/>
      <c r="F211" s="318"/>
      <c r="G211" s="314"/>
      <c r="H211" s="314"/>
      <c r="I211" s="314"/>
      <c r="J211" s="352"/>
      <c r="K211" s="310"/>
      <c r="L211" s="307"/>
      <c r="M211" s="310"/>
      <c r="N211" s="307"/>
      <c r="O211" s="310"/>
      <c r="P211" s="307"/>
      <c r="Q211" s="310"/>
      <c r="R211" s="307"/>
      <c r="S211" s="310"/>
      <c r="T211" s="307"/>
      <c r="U211" s="310"/>
      <c r="V211" s="307"/>
      <c r="W211" s="310"/>
      <c r="X211" s="307"/>
      <c r="Y211" s="310"/>
      <c r="Z211" s="307"/>
      <c r="AA211" s="308"/>
      <c r="AB211" s="309"/>
    </row>
    <row r="212" spans="2:28" ht="3.75" customHeight="1">
      <c r="B212" s="312"/>
      <c r="C212" s="51"/>
      <c r="D212" s="53"/>
      <c r="E212" s="55"/>
      <c r="F212" s="60"/>
      <c r="G212" s="314"/>
      <c r="H212" s="314"/>
      <c r="I212" s="314"/>
      <c r="J212" s="353"/>
      <c r="K212" s="310"/>
      <c r="L212" s="307"/>
      <c r="M212" s="310"/>
      <c r="N212" s="307"/>
      <c r="O212" s="310"/>
      <c r="P212" s="307"/>
      <c r="Q212" s="310"/>
      <c r="R212" s="307"/>
      <c r="S212" s="310"/>
      <c r="T212" s="307"/>
      <c r="U212" s="310"/>
      <c r="V212" s="307"/>
      <c r="W212" s="310"/>
      <c r="X212" s="307"/>
      <c r="Y212" s="310"/>
      <c r="Z212" s="307"/>
      <c r="AA212" s="308"/>
      <c r="AB212" s="309"/>
    </row>
    <row r="213" spans="2:28" ht="13.5" customHeight="1">
      <c r="B213" s="312"/>
      <c r="C213" s="51" t="s">
        <v>526</v>
      </c>
      <c r="D213" s="340" t="str">
        <f>IF(B208="","",VLOOKUP(B208,data!$A$1:$CA$300,12,FALSE))</f>
        <v>018-874-7311</v>
      </c>
      <c r="E213" s="341"/>
      <c r="F213" s="342"/>
      <c r="G213" s="314"/>
      <c r="H213" s="314"/>
      <c r="I213" s="314"/>
      <c r="J213" s="353"/>
      <c r="K213" s="310"/>
      <c r="L213" s="307"/>
      <c r="M213" s="310"/>
      <c r="N213" s="307"/>
      <c r="O213" s="310"/>
      <c r="P213" s="307"/>
      <c r="Q213" s="310"/>
      <c r="R213" s="307"/>
      <c r="S213" s="310"/>
      <c r="T213" s="307"/>
      <c r="U213" s="310"/>
      <c r="V213" s="307"/>
      <c r="W213" s="310"/>
      <c r="X213" s="307"/>
      <c r="Y213" s="310"/>
      <c r="Z213" s="307"/>
      <c r="AA213" s="308"/>
      <c r="AB213" s="309"/>
    </row>
    <row r="214" spans="2:28" ht="13.5" customHeight="1">
      <c r="B214" s="312"/>
      <c r="C214" s="51" t="s">
        <v>1184</v>
      </c>
      <c r="D214" s="340" t="str">
        <f>IF(B208="","",VLOOKUP(B208,data!$A$1:$CA$300,13,FALSE))</f>
        <v>018-874-8154</v>
      </c>
      <c r="E214" s="341"/>
      <c r="F214" s="342"/>
      <c r="G214" s="314"/>
      <c r="H214" s="314"/>
      <c r="I214" s="314"/>
      <c r="J214" s="353"/>
      <c r="K214" s="310"/>
      <c r="L214" s="307"/>
      <c r="M214" s="310"/>
      <c r="N214" s="307"/>
      <c r="O214" s="310"/>
      <c r="P214" s="307"/>
      <c r="Q214" s="310"/>
      <c r="R214" s="307"/>
      <c r="S214" s="310"/>
      <c r="T214" s="307"/>
      <c r="U214" s="310"/>
      <c r="V214" s="307"/>
      <c r="W214" s="310"/>
      <c r="X214" s="307"/>
      <c r="Y214" s="310"/>
      <c r="Z214" s="307"/>
      <c r="AA214" s="308"/>
      <c r="AB214" s="309"/>
    </row>
    <row r="215" spans="2:28" ht="3.75" customHeight="1">
      <c r="B215" s="312"/>
      <c r="C215" s="51"/>
      <c r="D215" s="53"/>
      <c r="E215" s="55"/>
      <c r="F215" s="60"/>
      <c r="G215" s="314"/>
      <c r="H215" s="314"/>
      <c r="I215" s="314"/>
      <c r="J215" s="354"/>
      <c r="K215" s="310"/>
      <c r="L215" s="307"/>
      <c r="M215" s="310"/>
      <c r="N215" s="307"/>
      <c r="O215" s="310"/>
      <c r="P215" s="307"/>
      <c r="Q215" s="310"/>
      <c r="R215" s="307"/>
      <c r="S215" s="310"/>
      <c r="T215" s="307"/>
      <c r="U215" s="310"/>
      <c r="V215" s="307"/>
      <c r="W215" s="310"/>
      <c r="X215" s="307"/>
      <c r="Y215" s="310"/>
      <c r="Z215" s="307"/>
      <c r="AA215" s="308"/>
      <c r="AB215" s="309"/>
    </row>
    <row r="216" spans="2:28" ht="13.5" customHeight="1">
      <c r="B216" s="312"/>
      <c r="C216" s="51" t="s">
        <v>326</v>
      </c>
      <c r="D216" s="54" t="str">
        <f>IF(B208="","",VLOOKUP(B208,data!$A$1:$CA$300,24,FALSE))</f>
        <v>08:30</v>
      </c>
      <c r="E216" s="57" t="s">
        <v>8</v>
      </c>
      <c r="F216" s="59" t="str">
        <f>IF(B208="","",VLOOKUP(B208,data!$A$1:$CA$300,25,FALSE))</f>
        <v>17:30</v>
      </c>
      <c r="G216" s="314"/>
      <c r="H216" s="314"/>
      <c r="I216" s="314"/>
      <c r="J216" s="349"/>
      <c r="K216" s="310"/>
      <c r="L216" s="307"/>
      <c r="M216" s="310"/>
      <c r="N216" s="307"/>
      <c r="O216" s="310"/>
      <c r="P216" s="307"/>
      <c r="Q216" s="310"/>
      <c r="R216" s="307"/>
      <c r="S216" s="310"/>
      <c r="T216" s="307"/>
      <c r="U216" s="310"/>
      <c r="V216" s="307"/>
      <c r="W216" s="310"/>
      <c r="X216" s="307"/>
      <c r="Y216" s="310"/>
      <c r="Z216" s="307"/>
      <c r="AA216" s="308"/>
      <c r="AB216" s="309"/>
    </row>
    <row r="217" spans="2:28" ht="27" customHeight="1">
      <c r="B217" s="313"/>
      <c r="C217" s="52" t="s">
        <v>1185</v>
      </c>
      <c r="D217" s="331" t="str">
        <f>IF(B208="","",VLOOKUP(B208,data!$A$1:$CA$300,26,FALSE))</f>
        <v>年中無休</v>
      </c>
      <c r="E217" s="332"/>
      <c r="F217" s="333"/>
      <c r="G217" s="314"/>
      <c r="H217" s="314"/>
      <c r="I217" s="314"/>
      <c r="J217" s="351"/>
      <c r="K217" s="310"/>
      <c r="L217" s="307"/>
      <c r="M217" s="310"/>
      <c r="N217" s="307"/>
      <c r="O217" s="310"/>
      <c r="P217" s="307"/>
      <c r="Q217" s="310"/>
      <c r="R217" s="307"/>
      <c r="S217" s="310"/>
      <c r="T217" s="307"/>
      <c r="U217" s="310"/>
      <c r="V217" s="307"/>
      <c r="W217" s="310"/>
      <c r="X217" s="307"/>
      <c r="Y217" s="310"/>
      <c r="Z217" s="307"/>
      <c r="AA217" s="308"/>
      <c r="AB217" s="309"/>
    </row>
    <row r="218" spans="2:28" ht="33.75" customHeight="1">
      <c r="B218" s="311">
        <v>107</v>
      </c>
      <c r="C218" s="50" t="s">
        <v>462</v>
      </c>
      <c r="D218" s="334" t="str">
        <f>IF(B218="","",VLOOKUP(B218,data!$A$1:$CA$300,9,FALSE))</f>
        <v>介護センター福寿荘</v>
      </c>
      <c r="E218" s="335"/>
      <c r="F218" s="336"/>
      <c r="G218" s="314" t="str">
        <f>IF(B218="","",VLOOKUP(B218,data!$A$1:$CA$300,73,FALSE))</f>
        <v>30</v>
      </c>
      <c r="H218" s="314" t="str">
        <f>IF(B218="","",VLOOKUP(B218,data!$A$1:$CA$300,74,FALSE))</f>
        <v>10</v>
      </c>
      <c r="I218" s="314" t="str">
        <f>IF(B218="","",VLOOKUP(B218,data!$A$1:$CA$300,75,FALSE))</f>
        <v>0</v>
      </c>
      <c r="J218" s="314" t="str">
        <f>IF(B218="","",VLOOKUP(B218,data!$A$1:$CA$300,76,FALSE))</f>
        <v>20</v>
      </c>
      <c r="K218" s="310" t="str">
        <f>IF(B218="","",VLOOKUP(B218,data!$A$1:$CA$300,31,FALSE))</f>
        <v>×</v>
      </c>
      <c r="L218" s="307" t="str">
        <f>IF(B218="","",VLOOKUP(B218,data!$A$1:$CA$300,33,FALSE))</f>
        <v>×</v>
      </c>
      <c r="M218" s="310" t="str">
        <f>IF(B218="","",VLOOKUP(B218,data!$A$1:$CA$300,35,FALSE))</f>
        <v>○</v>
      </c>
      <c r="N218" s="307" t="str">
        <f>IF(B218="","",VLOOKUP(B218,data!$A$1:$CA$300,37,FALSE))</f>
        <v>要相談</v>
      </c>
      <c r="O218" s="310" t="str">
        <f>IF(B218="","",VLOOKUP(B218,data!$A$1:$CA$300,39,FALSE))</f>
        <v>×</v>
      </c>
      <c r="P218" s="307" t="str">
        <f>IF(B218="","",VLOOKUP(B218,data!$A$1:$CA$300,41,FALSE))</f>
        <v>×</v>
      </c>
      <c r="Q218" s="310" t="str">
        <f>IF(B218="","",VLOOKUP(B218,data!$A$1:$CA$300,43,FALSE))</f>
        <v>×</v>
      </c>
      <c r="R218" s="307" t="str">
        <f>IF(B218="","",VLOOKUP(B218,data!$A$1:$CA$300,45,FALSE))</f>
        <v>×</v>
      </c>
      <c r="S218" s="310" t="str">
        <f>IF(B218="","",VLOOKUP(B218,data!$A$1:$CA$300,47,FALSE))</f>
        <v>○</v>
      </c>
      <c r="T218" s="307" t="str">
        <f>IF(B218="","",VLOOKUP(B218,data!$A$1:$CA$300,49,FALSE))</f>
        <v>要相談</v>
      </c>
      <c r="U218" s="310" t="str">
        <f>IF(B218="","",VLOOKUP(B218,data!$A$1:$CA$300,51,FALSE))</f>
        <v>×</v>
      </c>
      <c r="V218" s="307" t="str">
        <f>IF(B218="","",VLOOKUP(B218,data!$A$1:$CA$300,53,FALSE))</f>
        <v>要相談</v>
      </c>
      <c r="W218" s="310" t="str">
        <f>IF(B218="","",VLOOKUP(B218,data!$A$1:$CA$300,55,FALSE))</f>
        <v>×</v>
      </c>
      <c r="X218" s="307" t="str">
        <f>IF(B218="","",VLOOKUP(B218,data!$A$1:$CA$300,57,FALSE))</f>
        <v>○</v>
      </c>
      <c r="Y218" s="310" t="str">
        <f>IF(B218="","",VLOOKUP(B218,data!$A$1:$CA$300,59,FALSE))</f>
        <v>○</v>
      </c>
      <c r="Z218" s="307" t="str">
        <f>IF(B218="","",VLOOKUP(B218,data!$A$1:$CA$300,61,FALSE))</f>
        <v>要相談</v>
      </c>
      <c r="AA218" s="308" t="str">
        <f>IF(B218="","",VLOOKUP(B218,data!$A$1:$CA$300,77,FALSE))</f>
        <v>五城目町
井川町
八郎潟町
大潟村
潟上市
三種町
上小阿仁村</v>
      </c>
      <c r="AB218" s="358" t="str">
        <f>IF(B218="","",VLOOKUP(B218,data!$A$1:$CA$300,78,FALSE))</f>
        <v>ご利用者様が余暇活動やリハビリ体操・レクリエーションを楽しまれております。食前の嚥下体操は誤嚥予防や入れ歯の安定をねらい職員も一緒に楽しみながら進めております。生活にメリハリを持ってお過ごし頂いております。</v>
      </c>
    </row>
    <row r="219" spans="2:28" ht="15" customHeight="1">
      <c r="B219" s="312"/>
      <c r="C219" s="51" t="s">
        <v>637</v>
      </c>
      <c r="D219" s="337" t="str">
        <f>IF(B218="","",VLOOKUP(B218,data!$A$1:$CA$300,10,FALSE))</f>
        <v>018-1722</v>
      </c>
      <c r="E219" s="338"/>
      <c r="F219" s="339"/>
      <c r="G219" s="314"/>
      <c r="H219" s="314"/>
      <c r="I219" s="314"/>
      <c r="J219" s="314"/>
      <c r="K219" s="310"/>
      <c r="L219" s="307"/>
      <c r="M219" s="310"/>
      <c r="N219" s="307"/>
      <c r="O219" s="310"/>
      <c r="P219" s="307"/>
      <c r="Q219" s="310"/>
      <c r="R219" s="307"/>
      <c r="S219" s="310"/>
      <c r="T219" s="307"/>
      <c r="U219" s="310"/>
      <c r="V219" s="307"/>
      <c r="W219" s="310"/>
      <c r="X219" s="307"/>
      <c r="Y219" s="310"/>
      <c r="Z219" s="307"/>
      <c r="AA219" s="308"/>
      <c r="AB219" s="358"/>
    </row>
    <row r="220" spans="2:28" ht="13.5" customHeight="1">
      <c r="B220" s="312"/>
      <c r="C220" s="315" t="s">
        <v>515</v>
      </c>
      <c r="D220" s="316" t="str">
        <f>IF(B218="","",VLOOKUP(B218,data!$A$1:$CA$300,11,FALSE))</f>
        <v>五城目町字鵜ノ木90-1</v>
      </c>
      <c r="E220" s="317"/>
      <c r="F220" s="318"/>
      <c r="G220" s="314"/>
      <c r="H220" s="314"/>
      <c r="I220" s="314"/>
      <c r="J220" s="314"/>
      <c r="K220" s="310"/>
      <c r="L220" s="307"/>
      <c r="M220" s="310"/>
      <c r="N220" s="307"/>
      <c r="O220" s="310"/>
      <c r="P220" s="307"/>
      <c r="Q220" s="310"/>
      <c r="R220" s="307"/>
      <c r="S220" s="310"/>
      <c r="T220" s="307"/>
      <c r="U220" s="310"/>
      <c r="V220" s="307"/>
      <c r="W220" s="310"/>
      <c r="X220" s="307"/>
      <c r="Y220" s="310"/>
      <c r="Z220" s="307"/>
      <c r="AA220" s="308"/>
      <c r="AB220" s="358"/>
    </row>
    <row r="221" spans="2:28" ht="13.5" customHeight="1">
      <c r="B221" s="312"/>
      <c r="C221" s="315"/>
      <c r="D221" s="316"/>
      <c r="E221" s="317"/>
      <c r="F221" s="318"/>
      <c r="G221" s="314"/>
      <c r="H221" s="314"/>
      <c r="I221" s="314"/>
      <c r="J221" s="314"/>
      <c r="K221" s="310"/>
      <c r="L221" s="307"/>
      <c r="M221" s="310"/>
      <c r="N221" s="307"/>
      <c r="O221" s="310"/>
      <c r="P221" s="307"/>
      <c r="Q221" s="310"/>
      <c r="R221" s="307"/>
      <c r="S221" s="310"/>
      <c r="T221" s="307"/>
      <c r="U221" s="310"/>
      <c r="V221" s="307"/>
      <c r="W221" s="310"/>
      <c r="X221" s="307"/>
      <c r="Y221" s="310"/>
      <c r="Z221" s="307"/>
      <c r="AA221" s="308"/>
      <c r="AB221" s="358"/>
    </row>
    <row r="222" spans="2:28" ht="3.75" customHeight="1">
      <c r="B222" s="312"/>
      <c r="C222" s="51"/>
      <c r="D222" s="53"/>
      <c r="E222" s="55"/>
      <c r="F222" s="60"/>
      <c r="G222" s="314"/>
      <c r="H222" s="314"/>
      <c r="I222" s="314"/>
      <c r="J222" s="314"/>
      <c r="K222" s="310"/>
      <c r="L222" s="307"/>
      <c r="M222" s="310"/>
      <c r="N222" s="307"/>
      <c r="O222" s="310"/>
      <c r="P222" s="307"/>
      <c r="Q222" s="310"/>
      <c r="R222" s="307"/>
      <c r="S222" s="310"/>
      <c r="T222" s="307"/>
      <c r="U222" s="310"/>
      <c r="V222" s="307"/>
      <c r="W222" s="310"/>
      <c r="X222" s="307"/>
      <c r="Y222" s="310"/>
      <c r="Z222" s="307"/>
      <c r="AA222" s="308"/>
      <c r="AB222" s="358"/>
    </row>
    <row r="223" spans="2:28" ht="13.5" customHeight="1">
      <c r="B223" s="312"/>
      <c r="C223" s="51" t="s">
        <v>526</v>
      </c>
      <c r="D223" s="340" t="str">
        <f>IF(B218="","",VLOOKUP(B218,data!$A$1:$CA$300,12,FALSE))</f>
        <v>018-879-8577</v>
      </c>
      <c r="E223" s="341"/>
      <c r="F223" s="342"/>
      <c r="G223" s="314"/>
      <c r="H223" s="314"/>
      <c r="I223" s="314"/>
      <c r="J223" s="314"/>
      <c r="K223" s="310"/>
      <c r="L223" s="307"/>
      <c r="M223" s="310"/>
      <c r="N223" s="307"/>
      <c r="O223" s="310"/>
      <c r="P223" s="307"/>
      <c r="Q223" s="310"/>
      <c r="R223" s="307"/>
      <c r="S223" s="310"/>
      <c r="T223" s="307"/>
      <c r="U223" s="310"/>
      <c r="V223" s="307"/>
      <c r="W223" s="310"/>
      <c r="X223" s="307"/>
      <c r="Y223" s="310"/>
      <c r="Z223" s="307"/>
      <c r="AA223" s="308"/>
      <c r="AB223" s="358"/>
    </row>
    <row r="224" spans="2:28" ht="13.5" customHeight="1">
      <c r="B224" s="312"/>
      <c r="C224" s="51" t="s">
        <v>1184</v>
      </c>
      <c r="D224" s="340" t="str">
        <f>IF(B218="","",VLOOKUP(B218,data!$A$1:$CA$300,13,FALSE))</f>
        <v>018-852-3113</v>
      </c>
      <c r="E224" s="341"/>
      <c r="F224" s="342"/>
      <c r="G224" s="314"/>
      <c r="H224" s="314"/>
      <c r="I224" s="314"/>
      <c r="J224" s="314"/>
      <c r="K224" s="310"/>
      <c r="L224" s="307"/>
      <c r="M224" s="310"/>
      <c r="N224" s="307"/>
      <c r="O224" s="310"/>
      <c r="P224" s="307"/>
      <c r="Q224" s="310"/>
      <c r="R224" s="307"/>
      <c r="S224" s="310"/>
      <c r="T224" s="307"/>
      <c r="U224" s="310"/>
      <c r="V224" s="307"/>
      <c r="W224" s="310"/>
      <c r="X224" s="307"/>
      <c r="Y224" s="310"/>
      <c r="Z224" s="307"/>
      <c r="AA224" s="308"/>
      <c r="AB224" s="358"/>
    </row>
    <row r="225" spans="2:28" ht="3.75" customHeight="1">
      <c r="B225" s="312"/>
      <c r="C225" s="51"/>
      <c r="D225" s="53"/>
      <c r="E225" s="55"/>
      <c r="F225" s="60"/>
      <c r="G225" s="314"/>
      <c r="H225" s="314"/>
      <c r="I225" s="314"/>
      <c r="J225" s="314"/>
      <c r="K225" s="310"/>
      <c r="L225" s="307"/>
      <c r="M225" s="310"/>
      <c r="N225" s="307"/>
      <c r="O225" s="310"/>
      <c r="P225" s="307"/>
      <c r="Q225" s="310"/>
      <c r="R225" s="307"/>
      <c r="S225" s="310"/>
      <c r="T225" s="307"/>
      <c r="U225" s="310"/>
      <c r="V225" s="307"/>
      <c r="W225" s="310"/>
      <c r="X225" s="307"/>
      <c r="Y225" s="310"/>
      <c r="Z225" s="307"/>
      <c r="AA225" s="308"/>
      <c r="AB225" s="358"/>
    </row>
    <row r="226" spans="2:28" ht="13.5" customHeight="1">
      <c r="B226" s="312"/>
      <c r="C226" s="51" t="s">
        <v>326</v>
      </c>
      <c r="D226" s="54" t="str">
        <f>IF(B218="","",VLOOKUP(B218,data!$A$1:$CA$300,24,FALSE))</f>
        <v>08:30</v>
      </c>
      <c r="E226" s="57" t="s">
        <v>8</v>
      </c>
      <c r="F226" s="59" t="str">
        <f>IF(B218="","",VLOOKUP(B218,data!$A$1:$CA$300,25,FALSE))</f>
        <v>18:00</v>
      </c>
      <c r="G226" s="314"/>
      <c r="H226" s="314"/>
      <c r="I226" s="314"/>
      <c r="J226" s="314"/>
      <c r="K226" s="310"/>
      <c r="L226" s="307"/>
      <c r="M226" s="310"/>
      <c r="N226" s="307"/>
      <c r="O226" s="310"/>
      <c r="P226" s="307"/>
      <c r="Q226" s="310"/>
      <c r="R226" s="307"/>
      <c r="S226" s="310"/>
      <c r="T226" s="307"/>
      <c r="U226" s="310"/>
      <c r="V226" s="307"/>
      <c r="W226" s="310"/>
      <c r="X226" s="307"/>
      <c r="Y226" s="310"/>
      <c r="Z226" s="307"/>
      <c r="AA226" s="308"/>
      <c r="AB226" s="358"/>
    </row>
    <row r="227" spans="2:28" ht="27" customHeight="1">
      <c r="B227" s="313"/>
      <c r="C227" s="52" t="s">
        <v>1185</v>
      </c>
      <c r="D227" s="331" t="str">
        <f>IF(B218="","",VLOOKUP(B218,data!$A$1:$CA$300,26,FALSE))</f>
        <v>土曜、日曜、祝日、
1/1、8/13</v>
      </c>
      <c r="E227" s="332"/>
      <c r="F227" s="333"/>
      <c r="G227" s="314"/>
      <c r="H227" s="314"/>
      <c r="I227" s="314"/>
      <c r="J227" s="314"/>
      <c r="K227" s="310"/>
      <c r="L227" s="307"/>
      <c r="M227" s="310"/>
      <c r="N227" s="307"/>
      <c r="O227" s="310"/>
      <c r="P227" s="307"/>
      <c r="Q227" s="310"/>
      <c r="R227" s="307"/>
      <c r="S227" s="310"/>
      <c r="T227" s="307"/>
      <c r="U227" s="310"/>
      <c r="V227" s="307"/>
      <c r="W227" s="310"/>
      <c r="X227" s="307"/>
      <c r="Y227" s="310"/>
      <c r="Z227" s="307"/>
      <c r="AA227" s="308"/>
      <c r="AB227" s="358"/>
    </row>
    <row r="228" spans="2:28" ht="33.75" customHeight="1">
      <c r="B228" s="311">
        <v>108</v>
      </c>
      <c r="C228" s="50" t="s">
        <v>462</v>
      </c>
      <c r="D228" s="334" t="str">
        <f>IF(B228="","",VLOOKUP(B228,data!$A$1:$CA$300,9,FALSE))</f>
        <v>湯の越の里
ショートステイ</v>
      </c>
      <c r="E228" s="335"/>
      <c r="F228" s="336"/>
      <c r="G228" s="314" t="str">
        <f>IF(B228="","",VLOOKUP(B228,data!$A$1:$CA$300,73,FALSE))</f>
        <v>20</v>
      </c>
      <c r="H228" s="314" t="str">
        <f>IF(B228="","",VLOOKUP(B228,data!$A$1:$CA$300,74,FALSE))</f>
        <v>9</v>
      </c>
      <c r="I228" s="314" t="str">
        <f>IF(B228="","",VLOOKUP(B228,data!$A$1:$CA$300,75,FALSE))</f>
        <v>4</v>
      </c>
      <c r="J228" s="349" t="str">
        <f>IF(B228="","",VLOOKUP(B228,data!$A$1:$CA$300,76,FALSE))</f>
        <v>4</v>
      </c>
      <c r="K228" s="310" t="str">
        <f>IF(B228="","",VLOOKUP(B228,data!$A$1:$CA$300,31,FALSE))</f>
        <v>×</v>
      </c>
      <c r="L228" s="307" t="str">
        <f>IF(B228="","",VLOOKUP(B228,data!$A$1:$CA$300,33,FALSE))</f>
        <v>×</v>
      </c>
      <c r="M228" s="310" t="str">
        <f>IF(B228="","",VLOOKUP(B228,data!$A$1:$CA$300,35,FALSE))</f>
        <v>×</v>
      </c>
      <c r="N228" s="307" t="str">
        <f>IF(B228="","",VLOOKUP(B228,data!$A$1:$CA$300,37,FALSE))</f>
        <v>×</v>
      </c>
      <c r="O228" s="310" t="str">
        <f>IF(B228="","",VLOOKUP(B228,data!$A$1:$CA$300,39,FALSE))</f>
        <v>×</v>
      </c>
      <c r="P228" s="307" t="str">
        <f>IF(B228="","",VLOOKUP(B228,data!$A$1:$CA$300,41,FALSE))</f>
        <v>×</v>
      </c>
      <c r="Q228" s="310" t="str">
        <f>IF(B228="","",VLOOKUP(B228,data!$A$1:$CA$300,43,FALSE))</f>
        <v>×</v>
      </c>
      <c r="R228" s="307" t="str">
        <f>IF(B228="","",VLOOKUP(B228,data!$A$1:$CA$300,45,FALSE))</f>
        <v>×</v>
      </c>
      <c r="S228" s="310" t="str">
        <f>IF(B228="","",VLOOKUP(B228,data!$A$1:$CA$300,47,FALSE))</f>
        <v>×</v>
      </c>
      <c r="T228" s="307" t="str">
        <f>IF(B228="","",VLOOKUP(B228,data!$A$1:$CA$300,49,FALSE))</f>
        <v>×</v>
      </c>
      <c r="U228" s="310" t="str">
        <f>IF(B228="","",VLOOKUP(B228,data!$A$1:$CA$300,51,FALSE))</f>
        <v>×</v>
      </c>
      <c r="V228" s="307" t="str">
        <f>IF(B228="","",VLOOKUP(B228,data!$A$1:$CA$300,53,FALSE))</f>
        <v>×</v>
      </c>
      <c r="W228" s="310" t="str">
        <f>IF(B228="","",VLOOKUP(B228,data!$A$1:$CA$300,55,FALSE))</f>
        <v>×</v>
      </c>
      <c r="X228" s="307" t="str">
        <f>IF(B228="","",VLOOKUP(B228,data!$A$1:$CA$300,57,FALSE))</f>
        <v>○</v>
      </c>
      <c r="Y228" s="310" t="str">
        <f>IF(B228="","",VLOOKUP(B228,data!$A$1:$CA$300,59,FALSE))</f>
        <v>×</v>
      </c>
      <c r="Z228" s="307" t="str">
        <f>IF(B228="","",VLOOKUP(B228,data!$A$1:$CA$300,61,FALSE))</f>
        <v>×</v>
      </c>
      <c r="AA228" s="308" t="str">
        <f>IF(B228="","",VLOOKUP(B228,data!$A$1:$CA$300,77,FALSE))</f>
        <v>五城目町
井川町
八郎潟町
大潟村
中央地区
上小阿仁村</v>
      </c>
      <c r="AB228" s="309" t="str">
        <f>IF(B228="","",VLOOKUP(B228,data!$A$1:$CA$300,78,FALSE))</f>
        <v/>
      </c>
    </row>
    <row r="229" spans="2:28" ht="15" customHeight="1">
      <c r="B229" s="312"/>
      <c r="C229" s="51" t="s">
        <v>637</v>
      </c>
      <c r="D229" s="337" t="str">
        <f>IF(B228="","",VLOOKUP(B228,data!$A$1:$CA$300,10,FALSE))</f>
        <v>018-1851</v>
      </c>
      <c r="E229" s="338"/>
      <c r="F229" s="339"/>
      <c r="G229" s="314"/>
      <c r="H229" s="314"/>
      <c r="I229" s="314"/>
      <c r="J229" s="350"/>
      <c r="K229" s="310"/>
      <c r="L229" s="307"/>
      <c r="M229" s="310"/>
      <c r="N229" s="307"/>
      <c r="O229" s="310"/>
      <c r="P229" s="307"/>
      <c r="Q229" s="310"/>
      <c r="R229" s="307"/>
      <c r="S229" s="310"/>
      <c r="T229" s="307"/>
      <c r="U229" s="310"/>
      <c r="V229" s="307"/>
      <c r="W229" s="310"/>
      <c r="X229" s="307"/>
      <c r="Y229" s="310"/>
      <c r="Z229" s="307"/>
      <c r="AA229" s="308"/>
      <c r="AB229" s="309"/>
    </row>
    <row r="230" spans="2:28" ht="13.5" customHeight="1">
      <c r="B230" s="312"/>
      <c r="C230" s="315" t="s">
        <v>515</v>
      </c>
      <c r="D230" s="316" t="str">
        <f>IF(B228="","",VLOOKUP(B228,data!$A$1:$CA$300,11,FALSE))</f>
        <v>五城目町内川浅見内字後田125-5</v>
      </c>
      <c r="E230" s="317"/>
      <c r="F230" s="318"/>
      <c r="G230" s="314"/>
      <c r="H230" s="314"/>
      <c r="I230" s="314"/>
      <c r="J230" s="351"/>
      <c r="K230" s="310"/>
      <c r="L230" s="307"/>
      <c r="M230" s="310"/>
      <c r="N230" s="307"/>
      <c r="O230" s="310"/>
      <c r="P230" s="307"/>
      <c r="Q230" s="310"/>
      <c r="R230" s="307"/>
      <c r="S230" s="310"/>
      <c r="T230" s="307"/>
      <c r="U230" s="310"/>
      <c r="V230" s="307"/>
      <c r="W230" s="310"/>
      <c r="X230" s="307"/>
      <c r="Y230" s="310"/>
      <c r="Z230" s="307"/>
      <c r="AA230" s="308"/>
      <c r="AB230" s="309"/>
    </row>
    <row r="231" spans="2:28" ht="13.5" customHeight="1">
      <c r="B231" s="312"/>
      <c r="C231" s="315"/>
      <c r="D231" s="316"/>
      <c r="E231" s="317"/>
      <c r="F231" s="318"/>
      <c r="G231" s="314"/>
      <c r="H231" s="314"/>
      <c r="I231" s="314"/>
      <c r="J231" s="352"/>
      <c r="K231" s="310"/>
      <c r="L231" s="307"/>
      <c r="M231" s="310"/>
      <c r="N231" s="307"/>
      <c r="O231" s="310"/>
      <c r="P231" s="307"/>
      <c r="Q231" s="310"/>
      <c r="R231" s="307"/>
      <c r="S231" s="310"/>
      <c r="T231" s="307"/>
      <c r="U231" s="310"/>
      <c r="V231" s="307"/>
      <c r="W231" s="310"/>
      <c r="X231" s="307"/>
      <c r="Y231" s="310"/>
      <c r="Z231" s="307"/>
      <c r="AA231" s="308"/>
      <c r="AB231" s="309"/>
    </row>
    <row r="232" spans="2:28" ht="3.75" customHeight="1">
      <c r="B232" s="312"/>
      <c r="C232" s="51"/>
      <c r="D232" s="53"/>
      <c r="E232" s="55"/>
      <c r="F232" s="60"/>
      <c r="G232" s="314"/>
      <c r="H232" s="314"/>
      <c r="I232" s="314"/>
      <c r="J232" s="353"/>
      <c r="K232" s="310"/>
      <c r="L232" s="307"/>
      <c r="M232" s="310"/>
      <c r="N232" s="307"/>
      <c r="O232" s="310"/>
      <c r="P232" s="307"/>
      <c r="Q232" s="310"/>
      <c r="R232" s="307"/>
      <c r="S232" s="310"/>
      <c r="T232" s="307"/>
      <c r="U232" s="310"/>
      <c r="V232" s="307"/>
      <c r="W232" s="310"/>
      <c r="X232" s="307"/>
      <c r="Y232" s="310"/>
      <c r="Z232" s="307"/>
      <c r="AA232" s="308"/>
      <c r="AB232" s="309"/>
    </row>
    <row r="233" spans="2:28" ht="13.5" customHeight="1">
      <c r="B233" s="312"/>
      <c r="C233" s="51" t="s">
        <v>526</v>
      </c>
      <c r="D233" s="340" t="str">
        <f>IF(B228="","",VLOOKUP(B228,data!$A$1:$CA$300,12,FALSE))</f>
        <v>018-854-2112</v>
      </c>
      <c r="E233" s="341"/>
      <c r="F233" s="342"/>
      <c r="G233" s="314"/>
      <c r="H233" s="314"/>
      <c r="I233" s="314"/>
      <c r="J233" s="353"/>
      <c r="K233" s="310"/>
      <c r="L233" s="307"/>
      <c r="M233" s="310"/>
      <c r="N233" s="307"/>
      <c r="O233" s="310"/>
      <c r="P233" s="307"/>
      <c r="Q233" s="310"/>
      <c r="R233" s="307"/>
      <c r="S233" s="310"/>
      <c r="T233" s="307"/>
      <c r="U233" s="310"/>
      <c r="V233" s="307"/>
      <c r="W233" s="310"/>
      <c r="X233" s="307"/>
      <c r="Y233" s="310"/>
      <c r="Z233" s="307"/>
      <c r="AA233" s="308"/>
      <c r="AB233" s="309"/>
    </row>
    <row r="234" spans="2:28" ht="13.5" customHeight="1">
      <c r="B234" s="312"/>
      <c r="C234" s="51" t="s">
        <v>1184</v>
      </c>
      <c r="D234" s="340" t="str">
        <f>IF(B228="","",VLOOKUP(B228,data!$A$1:$CA$300,13,FALSE))</f>
        <v>018-853-7718</v>
      </c>
      <c r="E234" s="341"/>
      <c r="F234" s="342"/>
      <c r="G234" s="314"/>
      <c r="H234" s="314"/>
      <c r="I234" s="314"/>
      <c r="J234" s="353"/>
      <c r="K234" s="310"/>
      <c r="L234" s="307"/>
      <c r="M234" s="310"/>
      <c r="N234" s="307"/>
      <c r="O234" s="310"/>
      <c r="P234" s="307"/>
      <c r="Q234" s="310"/>
      <c r="R234" s="307"/>
      <c r="S234" s="310"/>
      <c r="T234" s="307"/>
      <c r="U234" s="310"/>
      <c r="V234" s="307"/>
      <c r="W234" s="310"/>
      <c r="X234" s="307"/>
      <c r="Y234" s="310"/>
      <c r="Z234" s="307"/>
      <c r="AA234" s="308"/>
      <c r="AB234" s="309"/>
    </row>
    <row r="235" spans="2:28" ht="3.75" customHeight="1">
      <c r="B235" s="312"/>
      <c r="C235" s="51"/>
      <c r="D235" s="53"/>
      <c r="E235" s="55"/>
      <c r="F235" s="60"/>
      <c r="G235" s="314"/>
      <c r="H235" s="314"/>
      <c r="I235" s="314"/>
      <c r="J235" s="354"/>
      <c r="K235" s="310"/>
      <c r="L235" s="307"/>
      <c r="M235" s="310"/>
      <c r="N235" s="307"/>
      <c r="O235" s="310"/>
      <c r="P235" s="307"/>
      <c r="Q235" s="310"/>
      <c r="R235" s="307"/>
      <c r="S235" s="310"/>
      <c r="T235" s="307"/>
      <c r="U235" s="310"/>
      <c r="V235" s="307"/>
      <c r="W235" s="310"/>
      <c r="X235" s="307"/>
      <c r="Y235" s="310"/>
      <c r="Z235" s="307"/>
      <c r="AA235" s="308"/>
      <c r="AB235" s="309"/>
    </row>
    <row r="236" spans="2:28" ht="13.5" customHeight="1">
      <c r="B236" s="312"/>
      <c r="C236" s="51" t="s">
        <v>326</v>
      </c>
      <c r="D236" s="54" t="str">
        <f>IF(B228="","",VLOOKUP(B228,data!$A$1:$CA$300,24,FALSE))</f>
        <v>08:30</v>
      </c>
      <c r="E236" s="57" t="s">
        <v>8</v>
      </c>
      <c r="F236" s="59" t="str">
        <f>IF(B228="","",VLOOKUP(B228,data!$A$1:$CA$300,25,FALSE))</f>
        <v>17:30</v>
      </c>
      <c r="G236" s="314"/>
      <c r="H236" s="314"/>
      <c r="I236" s="314"/>
      <c r="J236" s="349"/>
      <c r="K236" s="310"/>
      <c r="L236" s="307"/>
      <c r="M236" s="310"/>
      <c r="N236" s="307"/>
      <c r="O236" s="310"/>
      <c r="P236" s="307"/>
      <c r="Q236" s="310"/>
      <c r="R236" s="307"/>
      <c r="S236" s="310"/>
      <c r="T236" s="307"/>
      <c r="U236" s="310"/>
      <c r="V236" s="307"/>
      <c r="W236" s="310"/>
      <c r="X236" s="307"/>
      <c r="Y236" s="310"/>
      <c r="Z236" s="307"/>
      <c r="AA236" s="308"/>
      <c r="AB236" s="309"/>
    </row>
    <row r="237" spans="2:28" ht="27" customHeight="1">
      <c r="B237" s="313"/>
      <c r="C237" s="52" t="s">
        <v>1185</v>
      </c>
      <c r="D237" s="331" t="str">
        <f>IF(B228="","",VLOOKUP(B228,data!$A$1:$CA$300,26,FALSE))</f>
        <v>12/31～1/3、8/13</v>
      </c>
      <c r="E237" s="332"/>
      <c r="F237" s="333"/>
      <c r="G237" s="314"/>
      <c r="H237" s="314"/>
      <c r="I237" s="314"/>
      <c r="J237" s="351"/>
      <c r="K237" s="310"/>
      <c r="L237" s="307"/>
      <c r="M237" s="310"/>
      <c r="N237" s="307"/>
      <c r="O237" s="310"/>
      <c r="P237" s="307"/>
      <c r="Q237" s="310"/>
      <c r="R237" s="307"/>
      <c r="S237" s="310"/>
      <c r="T237" s="307"/>
      <c r="U237" s="310"/>
      <c r="V237" s="307"/>
      <c r="W237" s="310"/>
      <c r="X237" s="307"/>
      <c r="Y237" s="310"/>
      <c r="Z237" s="307"/>
      <c r="AA237" s="308"/>
      <c r="AB237" s="309"/>
    </row>
    <row r="238" spans="2:28" ht="33.75" customHeight="1">
      <c r="B238" s="311">
        <v>109</v>
      </c>
      <c r="C238" s="50" t="s">
        <v>462</v>
      </c>
      <c r="D238" s="334" t="str">
        <f>IF(B238="","",VLOOKUP(B238,data!$A$1:$CA$300,9,FALSE))</f>
        <v>ショートステイかがやき</v>
      </c>
      <c r="E238" s="335"/>
      <c r="F238" s="336"/>
      <c r="G238" s="314" t="str">
        <f>IF(B238="","",VLOOKUP(B238,data!$A$1:$CA$300,73,FALSE))</f>
        <v>33</v>
      </c>
      <c r="H238" s="314" t="str">
        <f>IF(B238="","",VLOOKUP(B238,data!$A$1:$CA$300,74,FALSE))</f>
        <v>17</v>
      </c>
      <c r="I238" s="314" t="str">
        <f>IF(B238="","",VLOOKUP(B238,data!$A$1:$CA$300,75,FALSE))</f>
        <v>4</v>
      </c>
      <c r="J238" s="314" t="str">
        <f>IF(B238="","",VLOOKUP(B238,data!$A$1:$CA$300,76,FALSE))</f>
        <v>12</v>
      </c>
      <c r="K238" s="310" t="str">
        <f>IF(B238="","",VLOOKUP(B238,data!$A$1:$CA$300,31,FALSE))</f>
        <v>要相談</v>
      </c>
      <c r="L238" s="307" t="str">
        <f>IF(B238="","",VLOOKUP(B238,data!$A$1:$CA$300,33,FALSE))</f>
        <v>要相談</v>
      </c>
      <c r="M238" s="310" t="str">
        <f>IF(B238="","",VLOOKUP(B238,data!$A$1:$CA$300,35,FALSE))</f>
        <v>○</v>
      </c>
      <c r="N238" s="307" t="str">
        <f>IF(B238="","",VLOOKUP(B238,data!$A$1:$CA$300,37,FALSE))</f>
        <v>要相談</v>
      </c>
      <c r="O238" s="310" t="str">
        <f>IF(B238="","",VLOOKUP(B238,data!$A$1:$CA$300,39,FALSE))</f>
        <v>要相談</v>
      </c>
      <c r="P238" s="307" t="str">
        <f>IF(B238="","",VLOOKUP(B238,data!$A$1:$CA$300,41,FALSE))</f>
        <v>×</v>
      </c>
      <c r="Q238" s="310" t="str">
        <f>IF(B238="","",VLOOKUP(B238,data!$A$1:$CA$300,43,FALSE))</f>
        <v>×</v>
      </c>
      <c r="R238" s="307" t="str">
        <f>IF(B238="","",VLOOKUP(B238,data!$A$1:$CA$300,45,FALSE))</f>
        <v>×</v>
      </c>
      <c r="S238" s="310" t="str">
        <f>IF(B238="","",VLOOKUP(B238,data!$A$1:$CA$300,47,FALSE))</f>
        <v>○</v>
      </c>
      <c r="T238" s="307" t="str">
        <f>IF(B238="","",VLOOKUP(B238,data!$A$1:$CA$300,49,FALSE))</f>
        <v>要相談</v>
      </c>
      <c r="U238" s="310" t="str">
        <f>IF(B238="","",VLOOKUP(B238,data!$A$1:$CA$300,51,FALSE))</f>
        <v>要相談</v>
      </c>
      <c r="V238" s="307" t="str">
        <f>IF(B238="","",VLOOKUP(B238,data!$A$1:$CA$300,53,FALSE))</f>
        <v>○</v>
      </c>
      <c r="W238" s="310" t="str">
        <f>IF(B238="","",VLOOKUP(B238,data!$A$1:$CA$300,55,FALSE))</f>
        <v>○</v>
      </c>
      <c r="X238" s="307" t="str">
        <f>IF(B238="","",VLOOKUP(B238,data!$A$1:$CA$300,57,FALSE))</f>
        <v>○</v>
      </c>
      <c r="Y238" s="310" t="str">
        <f>IF(B238="","",VLOOKUP(B238,data!$A$1:$CA$300,59,FALSE))</f>
        <v>○</v>
      </c>
      <c r="Z238" s="307" t="str">
        <f>IF(B238="","",VLOOKUP(B238,data!$A$1:$CA$300,61,FALSE))</f>
        <v>要相談</v>
      </c>
      <c r="AA238" s="308" t="str">
        <f>IF(B238="","",VLOOKUP(B238,data!$A$1:$CA$300,77,FALSE))</f>
        <v>五城目町
井川町
八郎潟町
大潟村
潟上市
北秋田市
上小阿仁村
三種町　等</v>
      </c>
      <c r="AB238" s="309" t="str">
        <f>IF(B238="","",VLOOKUP(B238,data!$A$1:$CA$300,78,FALSE))</f>
        <v/>
      </c>
    </row>
    <row r="239" spans="2:28" ht="15" customHeight="1">
      <c r="B239" s="312"/>
      <c r="C239" s="51" t="s">
        <v>637</v>
      </c>
      <c r="D239" s="337" t="str">
        <f>IF(B238="","",VLOOKUP(B238,data!$A$1:$CA$300,10,FALSE))</f>
        <v>018-1704</v>
      </c>
      <c r="E239" s="338"/>
      <c r="F239" s="339"/>
      <c r="G239" s="314"/>
      <c r="H239" s="314"/>
      <c r="I239" s="314"/>
      <c r="J239" s="314"/>
      <c r="K239" s="310"/>
      <c r="L239" s="307"/>
      <c r="M239" s="310"/>
      <c r="N239" s="307"/>
      <c r="O239" s="310"/>
      <c r="P239" s="307"/>
      <c r="Q239" s="310"/>
      <c r="R239" s="307"/>
      <c r="S239" s="310"/>
      <c r="T239" s="307"/>
      <c r="U239" s="310"/>
      <c r="V239" s="307"/>
      <c r="W239" s="310"/>
      <c r="X239" s="307"/>
      <c r="Y239" s="310"/>
      <c r="Z239" s="307"/>
      <c r="AA239" s="308"/>
      <c r="AB239" s="309"/>
    </row>
    <row r="240" spans="2:28" ht="13.5" customHeight="1">
      <c r="B240" s="312"/>
      <c r="C240" s="315" t="s">
        <v>515</v>
      </c>
      <c r="D240" s="316" t="str">
        <f>IF(B238="","",VLOOKUP(B238,data!$A$1:$CA$300,11,FALSE))</f>
        <v>五城目町字石田六ケ村堰添135-1</v>
      </c>
      <c r="E240" s="317"/>
      <c r="F240" s="318"/>
      <c r="G240" s="314"/>
      <c r="H240" s="314"/>
      <c r="I240" s="314"/>
      <c r="J240" s="314"/>
      <c r="K240" s="310"/>
      <c r="L240" s="307"/>
      <c r="M240" s="310"/>
      <c r="N240" s="307"/>
      <c r="O240" s="310"/>
      <c r="P240" s="307"/>
      <c r="Q240" s="310"/>
      <c r="R240" s="307"/>
      <c r="S240" s="310"/>
      <c r="T240" s="307"/>
      <c r="U240" s="310"/>
      <c r="V240" s="307"/>
      <c r="W240" s="310"/>
      <c r="X240" s="307"/>
      <c r="Y240" s="310"/>
      <c r="Z240" s="307"/>
      <c r="AA240" s="308"/>
      <c r="AB240" s="309"/>
    </row>
    <row r="241" spans="2:28" ht="13.5" customHeight="1">
      <c r="B241" s="312"/>
      <c r="C241" s="315"/>
      <c r="D241" s="316"/>
      <c r="E241" s="317"/>
      <c r="F241" s="318"/>
      <c r="G241" s="314"/>
      <c r="H241" s="314"/>
      <c r="I241" s="314"/>
      <c r="J241" s="314"/>
      <c r="K241" s="310"/>
      <c r="L241" s="307"/>
      <c r="M241" s="310"/>
      <c r="N241" s="307"/>
      <c r="O241" s="310"/>
      <c r="P241" s="307"/>
      <c r="Q241" s="310"/>
      <c r="R241" s="307"/>
      <c r="S241" s="310"/>
      <c r="T241" s="307"/>
      <c r="U241" s="310"/>
      <c r="V241" s="307"/>
      <c r="W241" s="310"/>
      <c r="X241" s="307"/>
      <c r="Y241" s="310"/>
      <c r="Z241" s="307"/>
      <c r="AA241" s="308"/>
      <c r="AB241" s="309"/>
    </row>
    <row r="242" spans="2:28" ht="3.75" customHeight="1">
      <c r="B242" s="312"/>
      <c r="C242" s="51"/>
      <c r="D242" s="53"/>
      <c r="E242" s="55"/>
      <c r="F242" s="60"/>
      <c r="G242" s="314"/>
      <c r="H242" s="314"/>
      <c r="I242" s="314"/>
      <c r="J242" s="314"/>
      <c r="K242" s="310"/>
      <c r="L242" s="307"/>
      <c r="M242" s="310"/>
      <c r="N242" s="307"/>
      <c r="O242" s="310"/>
      <c r="P242" s="307"/>
      <c r="Q242" s="310"/>
      <c r="R242" s="307"/>
      <c r="S242" s="310"/>
      <c r="T242" s="307"/>
      <c r="U242" s="310"/>
      <c r="V242" s="307"/>
      <c r="W242" s="310"/>
      <c r="X242" s="307"/>
      <c r="Y242" s="310"/>
      <c r="Z242" s="307"/>
      <c r="AA242" s="308"/>
      <c r="AB242" s="309"/>
    </row>
    <row r="243" spans="2:28" ht="13.5" customHeight="1">
      <c r="B243" s="312"/>
      <c r="C243" s="51" t="s">
        <v>526</v>
      </c>
      <c r="D243" s="340" t="str">
        <f>IF(B238="","",VLOOKUP(B238,data!$A$1:$CA$300,12,FALSE))</f>
        <v>018-874-8824</v>
      </c>
      <c r="E243" s="341"/>
      <c r="F243" s="342"/>
      <c r="G243" s="314"/>
      <c r="H243" s="314"/>
      <c r="I243" s="314"/>
      <c r="J243" s="314"/>
      <c r="K243" s="310"/>
      <c r="L243" s="307"/>
      <c r="M243" s="310"/>
      <c r="N243" s="307"/>
      <c r="O243" s="310"/>
      <c r="P243" s="307"/>
      <c r="Q243" s="310"/>
      <c r="R243" s="307"/>
      <c r="S243" s="310"/>
      <c r="T243" s="307"/>
      <c r="U243" s="310"/>
      <c r="V243" s="307"/>
      <c r="W243" s="310"/>
      <c r="X243" s="307"/>
      <c r="Y243" s="310"/>
      <c r="Z243" s="307"/>
      <c r="AA243" s="308"/>
      <c r="AB243" s="309"/>
    </row>
    <row r="244" spans="2:28" ht="13.5" customHeight="1">
      <c r="B244" s="312"/>
      <c r="C244" s="51" t="s">
        <v>1184</v>
      </c>
      <c r="D244" s="340" t="str">
        <f>IF(B238="","",VLOOKUP(B238,data!$A$1:$CA$300,13,FALSE))</f>
        <v>018-874-7824</v>
      </c>
      <c r="E244" s="341"/>
      <c r="F244" s="342"/>
      <c r="G244" s="314"/>
      <c r="H244" s="314"/>
      <c r="I244" s="314"/>
      <c r="J244" s="314"/>
      <c r="K244" s="310"/>
      <c r="L244" s="307"/>
      <c r="M244" s="310"/>
      <c r="N244" s="307"/>
      <c r="O244" s="310"/>
      <c r="P244" s="307"/>
      <c r="Q244" s="310"/>
      <c r="R244" s="307"/>
      <c r="S244" s="310"/>
      <c r="T244" s="307"/>
      <c r="U244" s="310"/>
      <c r="V244" s="307"/>
      <c r="W244" s="310"/>
      <c r="X244" s="307"/>
      <c r="Y244" s="310"/>
      <c r="Z244" s="307"/>
      <c r="AA244" s="308"/>
      <c r="AB244" s="309"/>
    </row>
    <row r="245" spans="2:28" ht="3.75" customHeight="1">
      <c r="B245" s="312"/>
      <c r="C245" s="51"/>
      <c r="D245" s="53"/>
      <c r="E245" s="55"/>
      <c r="F245" s="60"/>
      <c r="G245" s="314"/>
      <c r="H245" s="314"/>
      <c r="I245" s="314"/>
      <c r="J245" s="314"/>
      <c r="K245" s="310"/>
      <c r="L245" s="307"/>
      <c r="M245" s="310"/>
      <c r="N245" s="307"/>
      <c r="O245" s="310"/>
      <c r="P245" s="307"/>
      <c r="Q245" s="310"/>
      <c r="R245" s="307"/>
      <c r="S245" s="310"/>
      <c r="T245" s="307"/>
      <c r="U245" s="310"/>
      <c r="V245" s="307"/>
      <c r="W245" s="310"/>
      <c r="X245" s="307"/>
      <c r="Y245" s="310"/>
      <c r="Z245" s="307"/>
      <c r="AA245" s="308"/>
      <c r="AB245" s="309"/>
    </row>
    <row r="246" spans="2:28" ht="13.5" customHeight="1">
      <c r="B246" s="312"/>
      <c r="C246" s="51" t="s">
        <v>326</v>
      </c>
      <c r="D246" s="54" t="str">
        <f>IF(B238="","",VLOOKUP(B238,data!$A$1:$CA$300,24,FALSE))</f>
        <v>08:30</v>
      </c>
      <c r="E246" s="57" t="s">
        <v>8</v>
      </c>
      <c r="F246" s="59" t="str">
        <f>IF(B238="","",VLOOKUP(B238,data!$A$1:$CA$300,25,FALSE))</f>
        <v>17:30</v>
      </c>
      <c r="G246" s="314"/>
      <c r="H246" s="314"/>
      <c r="I246" s="314"/>
      <c r="J246" s="314"/>
      <c r="K246" s="310"/>
      <c r="L246" s="307"/>
      <c r="M246" s="310"/>
      <c r="N246" s="307"/>
      <c r="O246" s="310"/>
      <c r="P246" s="307"/>
      <c r="Q246" s="310"/>
      <c r="R246" s="307"/>
      <c r="S246" s="310"/>
      <c r="T246" s="307"/>
      <c r="U246" s="310"/>
      <c r="V246" s="307"/>
      <c r="W246" s="310"/>
      <c r="X246" s="307"/>
      <c r="Y246" s="310"/>
      <c r="Z246" s="307"/>
      <c r="AA246" s="308"/>
      <c r="AB246" s="309"/>
    </row>
    <row r="247" spans="2:28" ht="27" customHeight="1">
      <c r="B247" s="313"/>
      <c r="C247" s="52" t="s">
        <v>1185</v>
      </c>
      <c r="D247" s="331" t="str">
        <f>IF(B238="","",VLOOKUP(B238,data!$A$1:$CA$300,26,FALSE))</f>
        <v>土曜、日曜、祝日</v>
      </c>
      <c r="E247" s="332"/>
      <c r="F247" s="333"/>
      <c r="G247" s="314"/>
      <c r="H247" s="314"/>
      <c r="I247" s="314"/>
      <c r="J247" s="314"/>
      <c r="K247" s="310"/>
      <c r="L247" s="307"/>
      <c r="M247" s="310"/>
      <c r="N247" s="307"/>
      <c r="O247" s="310"/>
      <c r="P247" s="307"/>
      <c r="Q247" s="310"/>
      <c r="R247" s="307"/>
      <c r="S247" s="310"/>
      <c r="T247" s="307"/>
      <c r="U247" s="310"/>
      <c r="V247" s="307"/>
      <c r="W247" s="310"/>
      <c r="X247" s="307"/>
      <c r="Y247" s="310"/>
      <c r="Z247" s="307"/>
      <c r="AA247" s="308"/>
      <c r="AB247" s="309"/>
    </row>
    <row r="248" spans="2:28" ht="33.75" customHeight="1">
      <c r="B248" s="311">
        <v>110</v>
      </c>
      <c r="C248" s="50" t="s">
        <v>462</v>
      </c>
      <c r="D248" s="334" t="str">
        <f>IF(B248="","",VLOOKUP(B248,data!$A$1:$CA$300,9,FALSE))</f>
        <v>うたせ苑ショートステイ</v>
      </c>
      <c r="E248" s="335"/>
      <c r="F248" s="336"/>
      <c r="G248" s="314" t="str">
        <f>IF(B248="","",VLOOKUP(B248,data!$A$1:$CA$300,73,FALSE))</f>
        <v>10</v>
      </c>
      <c r="H248" s="314" t="str">
        <f>IF(B248="","",VLOOKUP(B248,data!$A$1:$CA$300,74,FALSE))</f>
        <v>0</v>
      </c>
      <c r="I248" s="314" t="str">
        <f>IF(B248="","",VLOOKUP(B248,data!$A$1:$CA$300,75,FALSE))</f>
        <v>2</v>
      </c>
      <c r="J248" s="314" t="str">
        <f>IF(B248="","",VLOOKUP(B248,data!$A$1:$CA$300,76,FALSE))</f>
        <v>8</v>
      </c>
      <c r="K248" s="310" t="str">
        <f>IF(B248="","",VLOOKUP(B248,data!$A$1:$CA$300,31,FALSE))</f>
        <v>×</v>
      </c>
      <c r="L248" s="307" t="str">
        <f>IF(B248="","",VLOOKUP(B248,data!$A$1:$CA$300,33,FALSE))</f>
        <v>×</v>
      </c>
      <c r="M248" s="310" t="str">
        <f>IF(B248="","",VLOOKUP(B248,data!$A$1:$CA$300,35,FALSE))</f>
        <v>要相談</v>
      </c>
      <c r="N248" s="307" t="str">
        <f>IF(B248="","",VLOOKUP(B248,data!$A$1:$CA$300,37,FALSE))</f>
        <v>要相談</v>
      </c>
      <c r="O248" s="310" t="str">
        <f>IF(B248="","",VLOOKUP(B248,data!$A$1:$CA$300,39,FALSE))</f>
        <v>×</v>
      </c>
      <c r="P248" s="307" t="str">
        <f>IF(B248="","",VLOOKUP(B248,data!$A$1:$CA$300,41,FALSE))</f>
        <v>×</v>
      </c>
      <c r="Q248" s="310" t="str">
        <f>IF(B248="","",VLOOKUP(B248,data!$A$1:$CA$300,43,FALSE))</f>
        <v>×</v>
      </c>
      <c r="R248" s="307" t="str">
        <f>IF(B248="","",VLOOKUP(B248,data!$A$1:$CA$300,45,FALSE))</f>
        <v>×</v>
      </c>
      <c r="S248" s="310" t="str">
        <f>IF(B248="","",VLOOKUP(B248,data!$A$1:$CA$300,47,FALSE))</f>
        <v>○</v>
      </c>
      <c r="T248" s="307" t="str">
        <f>IF(B248="","",VLOOKUP(B248,data!$A$1:$CA$300,49,FALSE))</f>
        <v>○</v>
      </c>
      <c r="U248" s="310" t="str">
        <f>IF(B248="","",VLOOKUP(B248,data!$A$1:$CA$300,51,FALSE))</f>
        <v>×</v>
      </c>
      <c r="V248" s="307" t="str">
        <f>IF(B248="","",VLOOKUP(B248,data!$A$1:$CA$300,53,FALSE))</f>
        <v>要相談</v>
      </c>
      <c r="W248" s="310" t="str">
        <f>IF(B248="","",VLOOKUP(B248,data!$A$1:$CA$300,55,FALSE))</f>
        <v>○</v>
      </c>
      <c r="X248" s="307" t="str">
        <f>IF(B248="","",VLOOKUP(B248,data!$A$1:$CA$300,57,FALSE))</f>
        <v>○</v>
      </c>
      <c r="Y248" s="310" t="str">
        <f>IF(B248="","",VLOOKUP(B248,data!$A$1:$CA$300,59,FALSE))</f>
        <v>○</v>
      </c>
      <c r="Z248" s="307" t="str">
        <f>IF(B248="","",VLOOKUP(B248,data!$A$1:$CA$300,61,FALSE))</f>
        <v>×</v>
      </c>
      <c r="AA248" s="308" t="str">
        <f>IF(B248="","",VLOOKUP(B248,data!$A$1:$CA$300,77,FALSE))</f>
        <v>八郎潟町
五城目町
井川町</v>
      </c>
      <c r="AB248" s="309" t="str">
        <f>IF(B248="","",VLOOKUP(B248,data!$A$1:$CA$300,78,FALSE))</f>
        <v/>
      </c>
    </row>
    <row r="249" spans="2:28" ht="15" customHeight="1">
      <c r="B249" s="312"/>
      <c r="C249" s="51" t="s">
        <v>637</v>
      </c>
      <c r="D249" s="337" t="str">
        <f>IF(B248="","",VLOOKUP(B248,data!$A$1:$CA$300,10,FALSE))</f>
        <v>018-1601</v>
      </c>
      <c r="E249" s="338"/>
      <c r="F249" s="339"/>
      <c r="G249" s="314"/>
      <c r="H249" s="314"/>
      <c r="I249" s="314"/>
      <c r="J249" s="314"/>
      <c r="K249" s="310"/>
      <c r="L249" s="307"/>
      <c r="M249" s="310"/>
      <c r="N249" s="307"/>
      <c r="O249" s="310"/>
      <c r="P249" s="307"/>
      <c r="Q249" s="310"/>
      <c r="R249" s="307"/>
      <c r="S249" s="310"/>
      <c r="T249" s="307"/>
      <c r="U249" s="310"/>
      <c r="V249" s="307"/>
      <c r="W249" s="310"/>
      <c r="X249" s="307"/>
      <c r="Y249" s="310"/>
      <c r="Z249" s="307"/>
      <c r="AA249" s="308"/>
      <c r="AB249" s="309"/>
    </row>
    <row r="250" spans="2:28" ht="13.5" customHeight="1">
      <c r="B250" s="312"/>
      <c r="C250" s="315" t="s">
        <v>515</v>
      </c>
      <c r="D250" s="316" t="str">
        <f>IF(B248="","",VLOOKUP(B248,data!$A$1:$CA$300,11,FALSE))</f>
        <v>八郎潟町真坂字沢田122</v>
      </c>
      <c r="E250" s="317"/>
      <c r="F250" s="318"/>
      <c r="G250" s="314"/>
      <c r="H250" s="314"/>
      <c r="I250" s="314"/>
      <c r="J250" s="314"/>
      <c r="K250" s="310"/>
      <c r="L250" s="307"/>
      <c r="M250" s="310"/>
      <c r="N250" s="307"/>
      <c r="O250" s="310"/>
      <c r="P250" s="307"/>
      <c r="Q250" s="310"/>
      <c r="R250" s="307"/>
      <c r="S250" s="310"/>
      <c r="T250" s="307"/>
      <c r="U250" s="310"/>
      <c r="V250" s="307"/>
      <c r="W250" s="310"/>
      <c r="X250" s="307"/>
      <c r="Y250" s="310"/>
      <c r="Z250" s="307"/>
      <c r="AA250" s="308"/>
      <c r="AB250" s="309"/>
    </row>
    <row r="251" spans="2:28" ht="13.5" customHeight="1">
      <c r="B251" s="312"/>
      <c r="C251" s="315"/>
      <c r="D251" s="316"/>
      <c r="E251" s="317"/>
      <c r="F251" s="318"/>
      <c r="G251" s="314"/>
      <c r="H251" s="314"/>
      <c r="I251" s="314"/>
      <c r="J251" s="314"/>
      <c r="K251" s="310"/>
      <c r="L251" s="307"/>
      <c r="M251" s="310"/>
      <c r="N251" s="307"/>
      <c r="O251" s="310"/>
      <c r="P251" s="307"/>
      <c r="Q251" s="310"/>
      <c r="R251" s="307"/>
      <c r="S251" s="310"/>
      <c r="T251" s="307"/>
      <c r="U251" s="310"/>
      <c r="V251" s="307"/>
      <c r="W251" s="310"/>
      <c r="X251" s="307"/>
      <c r="Y251" s="310"/>
      <c r="Z251" s="307"/>
      <c r="AA251" s="308"/>
      <c r="AB251" s="309"/>
    </row>
    <row r="252" spans="2:28" ht="3.75" customHeight="1">
      <c r="B252" s="312"/>
      <c r="C252" s="51"/>
      <c r="D252" s="53"/>
      <c r="E252" s="55"/>
      <c r="F252" s="60"/>
      <c r="G252" s="314"/>
      <c r="H252" s="314"/>
      <c r="I252" s="314"/>
      <c r="J252" s="314"/>
      <c r="K252" s="310"/>
      <c r="L252" s="307"/>
      <c r="M252" s="310"/>
      <c r="N252" s="307"/>
      <c r="O252" s="310"/>
      <c r="P252" s="307"/>
      <c r="Q252" s="310"/>
      <c r="R252" s="307"/>
      <c r="S252" s="310"/>
      <c r="T252" s="307"/>
      <c r="U252" s="310"/>
      <c r="V252" s="307"/>
      <c r="W252" s="310"/>
      <c r="X252" s="307"/>
      <c r="Y252" s="310"/>
      <c r="Z252" s="307"/>
      <c r="AA252" s="308"/>
      <c r="AB252" s="309"/>
    </row>
    <row r="253" spans="2:28" ht="13.5" customHeight="1">
      <c r="B253" s="312"/>
      <c r="C253" s="51" t="s">
        <v>526</v>
      </c>
      <c r="D253" s="340" t="str">
        <f>IF(B248="","",VLOOKUP(B248,data!$A$1:$CA$300,12,FALSE))</f>
        <v>018-855-4110</v>
      </c>
      <c r="E253" s="341"/>
      <c r="F253" s="342"/>
      <c r="G253" s="314"/>
      <c r="H253" s="314"/>
      <c r="I253" s="314"/>
      <c r="J253" s="314"/>
      <c r="K253" s="310"/>
      <c r="L253" s="307"/>
      <c r="M253" s="310"/>
      <c r="N253" s="307"/>
      <c r="O253" s="310"/>
      <c r="P253" s="307"/>
      <c r="Q253" s="310"/>
      <c r="R253" s="307"/>
      <c r="S253" s="310"/>
      <c r="T253" s="307"/>
      <c r="U253" s="310"/>
      <c r="V253" s="307"/>
      <c r="W253" s="310"/>
      <c r="X253" s="307"/>
      <c r="Y253" s="310"/>
      <c r="Z253" s="307"/>
      <c r="AA253" s="308"/>
      <c r="AB253" s="309"/>
    </row>
    <row r="254" spans="2:28" ht="13.5" customHeight="1">
      <c r="B254" s="312"/>
      <c r="C254" s="51" t="s">
        <v>1184</v>
      </c>
      <c r="D254" s="340" t="str">
        <f>IF(B248="","",VLOOKUP(B248,data!$A$1:$CA$300,13,FALSE))</f>
        <v>018-855-4113</v>
      </c>
      <c r="E254" s="341"/>
      <c r="F254" s="342"/>
      <c r="G254" s="314"/>
      <c r="H254" s="314"/>
      <c r="I254" s="314"/>
      <c r="J254" s="314"/>
      <c r="K254" s="310"/>
      <c r="L254" s="307"/>
      <c r="M254" s="310"/>
      <c r="N254" s="307"/>
      <c r="O254" s="310"/>
      <c r="P254" s="307"/>
      <c r="Q254" s="310"/>
      <c r="R254" s="307"/>
      <c r="S254" s="310"/>
      <c r="T254" s="307"/>
      <c r="U254" s="310"/>
      <c r="V254" s="307"/>
      <c r="W254" s="310"/>
      <c r="X254" s="307"/>
      <c r="Y254" s="310"/>
      <c r="Z254" s="307"/>
      <c r="AA254" s="308"/>
      <c r="AB254" s="309"/>
    </row>
    <row r="255" spans="2:28" ht="3.75" customHeight="1">
      <c r="B255" s="312"/>
      <c r="C255" s="51"/>
      <c r="D255" s="53"/>
      <c r="E255" s="55"/>
      <c r="F255" s="60"/>
      <c r="G255" s="314"/>
      <c r="H255" s="314"/>
      <c r="I255" s="314"/>
      <c r="J255" s="314"/>
      <c r="K255" s="310"/>
      <c r="L255" s="307"/>
      <c r="M255" s="310"/>
      <c r="N255" s="307"/>
      <c r="O255" s="310"/>
      <c r="P255" s="307"/>
      <c r="Q255" s="310"/>
      <c r="R255" s="307"/>
      <c r="S255" s="310"/>
      <c r="T255" s="307"/>
      <c r="U255" s="310"/>
      <c r="V255" s="307"/>
      <c r="W255" s="310"/>
      <c r="X255" s="307"/>
      <c r="Y255" s="310"/>
      <c r="Z255" s="307"/>
      <c r="AA255" s="308"/>
      <c r="AB255" s="309"/>
    </row>
    <row r="256" spans="2:28" ht="13.5" customHeight="1">
      <c r="B256" s="312"/>
      <c r="C256" s="51" t="s">
        <v>326</v>
      </c>
      <c r="D256" s="54" t="str">
        <f>IF(B248="","",VLOOKUP(B248,data!$A$1:$CA$300,24,FALSE))</f>
        <v>08:30</v>
      </c>
      <c r="E256" s="57" t="s">
        <v>8</v>
      </c>
      <c r="F256" s="59" t="str">
        <f>IF(B248="","",VLOOKUP(B248,data!$A$1:$CA$300,25,FALSE))</f>
        <v>17:30</v>
      </c>
      <c r="G256" s="314"/>
      <c r="H256" s="314"/>
      <c r="I256" s="314"/>
      <c r="J256" s="314"/>
      <c r="K256" s="310"/>
      <c r="L256" s="307"/>
      <c r="M256" s="310"/>
      <c r="N256" s="307"/>
      <c r="O256" s="310"/>
      <c r="P256" s="307"/>
      <c r="Q256" s="310"/>
      <c r="R256" s="307"/>
      <c r="S256" s="310"/>
      <c r="T256" s="307"/>
      <c r="U256" s="310"/>
      <c r="V256" s="307"/>
      <c r="W256" s="310"/>
      <c r="X256" s="307"/>
      <c r="Y256" s="310"/>
      <c r="Z256" s="307"/>
      <c r="AA256" s="308"/>
      <c r="AB256" s="309"/>
    </row>
    <row r="257" spans="2:28" ht="27" customHeight="1">
      <c r="B257" s="313"/>
      <c r="C257" s="52" t="s">
        <v>1185</v>
      </c>
      <c r="D257" s="331" t="str">
        <f>IF(B248="","",VLOOKUP(B248,data!$A$1:$CA$300,26,FALSE))</f>
        <v>年中無休</v>
      </c>
      <c r="E257" s="332"/>
      <c r="F257" s="333"/>
      <c r="G257" s="314"/>
      <c r="H257" s="314"/>
      <c r="I257" s="314"/>
      <c r="J257" s="314"/>
      <c r="K257" s="310"/>
      <c r="L257" s="307"/>
      <c r="M257" s="310"/>
      <c r="N257" s="307"/>
      <c r="O257" s="310"/>
      <c r="P257" s="307"/>
      <c r="Q257" s="310"/>
      <c r="R257" s="307"/>
      <c r="S257" s="310"/>
      <c r="T257" s="307"/>
      <c r="U257" s="310"/>
      <c r="V257" s="307"/>
      <c r="W257" s="310"/>
      <c r="X257" s="307"/>
      <c r="Y257" s="310"/>
      <c r="Z257" s="307"/>
      <c r="AA257" s="308"/>
      <c r="AB257" s="309"/>
    </row>
    <row r="258" spans="2:28" ht="33.75" customHeight="1">
      <c r="B258" s="311">
        <v>111</v>
      </c>
      <c r="C258" s="50" t="s">
        <v>462</v>
      </c>
      <c r="D258" s="334" t="str">
        <f>IF(B258="","",VLOOKUP(B258,data!$A$1:$CA$300,9,FALSE))</f>
        <v>ショートステイやまびこ</v>
      </c>
      <c r="E258" s="335"/>
      <c r="F258" s="336"/>
      <c r="G258" s="314" t="str">
        <f>IF(B258="","",VLOOKUP(B258,data!$A$1:$CA$300,73,FALSE))</f>
        <v>33</v>
      </c>
      <c r="H258" s="314" t="str">
        <f>IF(B258="","",VLOOKUP(B258,data!$A$1:$CA$300,74,FALSE))</f>
        <v>15</v>
      </c>
      <c r="I258" s="314" t="str">
        <f>IF(B258="","",VLOOKUP(B258,data!$A$1:$CA$300,75,FALSE))</f>
        <v>6</v>
      </c>
      <c r="J258" s="314" t="str">
        <f>IF(B258="","",VLOOKUP(B258,data!$A$1:$CA$300,76,FALSE))</f>
        <v>12</v>
      </c>
      <c r="K258" s="310" t="str">
        <f>IF(B258="","",VLOOKUP(B258,data!$A$1:$CA$300,31,FALSE))</f>
        <v>要相談</v>
      </c>
      <c r="L258" s="307" t="str">
        <f>IF(B258="","",VLOOKUP(B258,data!$A$1:$CA$300,33,FALSE))</f>
        <v>要相談</v>
      </c>
      <c r="M258" s="310" t="str">
        <f>IF(B258="","",VLOOKUP(B258,data!$A$1:$CA$300,35,FALSE))</f>
        <v>○</v>
      </c>
      <c r="N258" s="307" t="str">
        <f>IF(B258="","",VLOOKUP(B258,data!$A$1:$CA$300,37,FALSE))</f>
        <v>要相談</v>
      </c>
      <c r="O258" s="310" t="str">
        <f>IF(B258="","",VLOOKUP(B258,data!$A$1:$CA$300,39,FALSE))</f>
        <v>要相談</v>
      </c>
      <c r="P258" s="307" t="str">
        <f>IF(B258="","",VLOOKUP(B258,data!$A$1:$CA$300,41,FALSE))</f>
        <v>×</v>
      </c>
      <c r="Q258" s="310" t="str">
        <f>IF(B258="","",VLOOKUP(B258,data!$A$1:$CA$300,43,FALSE))</f>
        <v>×</v>
      </c>
      <c r="R258" s="307" t="str">
        <f>IF(B258="","",VLOOKUP(B258,data!$A$1:$CA$300,45,FALSE))</f>
        <v>×</v>
      </c>
      <c r="S258" s="310" t="str">
        <f>IF(B258="","",VLOOKUP(B258,data!$A$1:$CA$300,47,FALSE))</f>
        <v>○</v>
      </c>
      <c r="T258" s="307" t="str">
        <f>IF(B258="","",VLOOKUP(B258,data!$A$1:$CA$300,49,FALSE))</f>
        <v>要相談</v>
      </c>
      <c r="U258" s="310" t="str">
        <f>IF(B258="","",VLOOKUP(B258,data!$A$1:$CA$300,51,FALSE))</f>
        <v>要相談</v>
      </c>
      <c r="V258" s="307" t="str">
        <f>IF(B258="","",VLOOKUP(B258,data!$A$1:$CA$300,53,FALSE))</f>
        <v>○</v>
      </c>
      <c r="W258" s="310" t="str">
        <f>IF(B258="","",VLOOKUP(B258,data!$A$1:$CA$300,55,FALSE))</f>
        <v>○</v>
      </c>
      <c r="X258" s="307" t="str">
        <f>IF(B258="","",VLOOKUP(B258,data!$A$1:$CA$300,57,FALSE))</f>
        <v>○</v>
      </c>
      <c r="Y258" s="310" t="str">
        <f>IF(B258="","",VLOOKUP(B258,data!$A$1:$CA$300,59,FALSE))</f>
        <v>○</v>
      </c>
      <c r="Z258" s="307" t="str">
        <f>IF(B258="","",VLOOKUP(B258,data!$A$1:$CA$300,61,FALSE))</f>
        <v>要相談</v>
      </c>
      <c r="AA258" s="308" t="str">
        <f>IF(B258="","",VLOOKUP(B258,data!$A$1:$CA$300,77,FALSE))</f>
        <v>五城目町
井川町
八郎潟町
大潟村
潟上市
北秋田市
上小阿仁村
三種町　等</v>
      </c>
      <c r="AB258" s="309" t="str">
        <f>IF(B258="","",VLOOKUP(B258,data!$A$1:$CA$300,78,FALSE))</f>
        <v/>
      </c>
    </row>
    <row r="259" spans="2:28" ht="15" customHeight="1">
      <c r="B259" s="312"/>
      <c r="C259" s="51" t="s">
        <v>637</v>
      </c>
      <c r="D259" s="337" t="str">
        <f>IF(B258="","",VLOOKUP(B258,data!$A$1:$CA$300,10,FALSE))</f>
        <v>018-1605</v>
      </c>
      <c r="E259" s="338"/>
      <c r="F259" s="339"/>
      <c r="G259" s="314"/>
      <c r="H259" s="314"/>
      <c r="I259" s="314"/>
      <c r="J259" s="314"/>
      <c r="K259" s="310"/>
      <c r="L259" s="307"/>
      <c r="M259" s="310"/>
      <c r="N259" s="307"/>
      <c r="O259" s="310"/>
      <c r="P259" s="307"/>
      <c r="Q259" s="310"/>
      <c r="R259" s="307"/>
      <c r="S259" s="310"/>
      <c r="T259" s="307"/>
      <c r="U259" s="310"/>
      <c r="V259" s="307"/>
      <c r="W259" s="310"/>
      <c r="X259" s="307"/>
      <c r="Y259" s="310"/>
      <c r="Z259" s="307"/>
      <c r="AA259" s="308"/>
      <c r="AB259" s="309"/>
    </row>
    <row r="260" spans="2:28" ht="13.5" customHeight="1">
      <c r="B260" s="312"/>
      <c r="C260" s="315" t="s">
        <v>515</v>
      </c>
      <c r="D260" s="316" t="str">
        <f>IF(B258="","",VLOOKUP(B258,data!$A$1:$CA$300,11,FALSE))</f>
        <v>八郎潟町川崎字昼寝201-1</v>
      </c>
      <c r="E260" s="317"/>
      <c r="F260" s="318"/>
      <c r="G260" s="314"/>
      <c r="H260" s="314"/>
      <c r="I260" s="314"/>
      <c r="J260" s="314"/>
      <c r="K260" s="310"/>
      <c r="L260" s="307"/>
      <c r="M260" s="310"/>
      <c r="N260" s="307"/>
      <c r="O260" s="310"/>
      <c r="P260" s="307"/>
      <c r="Q260" s="310"/>
      <c r="R260" s="307"/>
      <c r="S260" s="310"/>
      <c r="T260" s="307"/>
      <c r="U260" s="310"/>
      <c r="V260" s="307"/>
      <c r="W260" s="310"/>
      <c r="X260" s="307"/>
      <c r="Y260" s="310"/>
      <c r="Z260" s="307"/>
      <c r="AA260" s="308"/>
      <c r="AB260" s="309"/>
    </row>
    <row r="261" spans="2:28" ht="13.5" customHeight="1">
      <c r="B261" s="312"/>
      <c r="C261" s="315"/>
      <c r="D261" s="316"/>
      <c r="E261" s="317"/>
      <c r="F261" s="318"/>
      <c r="G261" s="314"/>
      <c r="H261" s="314"/>
      <c r="I261" s="314"/>
      <c r="J261" s="314"/>
      <c r="K261" s="310"/>
      <c r="L261" s="307"/>
      <c r="M261" s="310"/>
      <c r="N261" s="307"/>
      <c r="O261" s="310"/>
      <c r="P261" s="307"/>
      <c r="Q261" s="310"/>
      <c r="R261" s="307"/>
      <c r="S261" s="310"/>
      <c r="T261" s="307"/>
      <c r="U261" s="310"/>
      <c r="V261" s="307"/>
      <c r="W261" s="310"/>
      <c r="X261" s="307"/>
      <c r="Y261" s="310"/>
      <c r="Z261" s="307"/>
      <c r="AA261" s="308"/>
      <c r="AB261" s="309"/>
    </row>
    <row r="262" spans="2:28" ht="3.75" customHeight="1">
      <c r="B262" s="312"/>
      <c r="C262" s="51"/>
      <c r="D262" s="53"/>
      <c r="E262" s="55"/>
      <c r="F262" s="60"/>
      <c r="G262" s="314"/>
      <c r="H262" s="314"/>
      <c r="I262" s="314"/>
      <c r="J262" s="314"/>
      <c r="K262" s="310"/>
      <c r="L262" s="307"/>
      <c r="M262" s="310"/>
      <c r="N262" s="307"/>
      <c r="O262" s="310"/>
      <c r="P262" s="307"/>
      <c r="Q262" s="310"/>
      <c r="R262" s="307"/>
      <c r="S262" s="310"/>
      <c r="T262" s="307"/>
      <c r="U262" s="310"/>
      <c r="V262" s="307"/>
      <c r="W262" s="310"/>
      <c r="X262" s="307"/>
      <c r="Y262" s="310"/>
      <c r="Z262" s="307"/>
      <c r="AA262" s="308"/>
      <c r="AB262" s="309"/>
    </row>
    <row r="263" spans="2:28" ht="13.5" customHeight="1">
      <c r="B263" s="312"/>
      <c r="C263" s="51" t="s">
        <v>526</v>
      </c>
      <c r="D263" s="340" t="str">
        <f>IF(B258="","",VLOOKUP(B258,data!$A$1:$CA$300,12,FALSE))</f>
        <v>018-854-4477</v>
      </c>
      <c r="E263" s="341"/>
      <c r="F263" s="342"/>
      <c r="G263" s="314"/>
      <c r="H263" s="314"/>
      <c r="I263" s="314"/>
      <c r="J263" s="314"/>
      <c r="K263" s="310"/>
      <c r="L263" s="307"/>
      <c r="M263" s="310"/>
      <c r="N263" s="307"/>
      <c r="O263" s="310"/>
      <c r="P263" s="307"/>
      <c r="Q263" s="310"/>
      <c r="R263" s="307"/>
      <c r="S263" s="310"/>
      <c r="T263" s="307"/>
      <c r="U263" s="310"/>
      <c r="V263" s="307"/>
      <c r="W263" s="310"/>
      <c r="X263" s="307"/>
      <c r="Y263" s="310"/>
      <c r="Z263" s="307"/>
      <c r="AA263" s="308"/>
      <c r="AB263" s="309"/>
    </row>
    <row r="264" spans="2:28" ht="13.5" customHeight="1">
      <c r="B264" s="312"/>
      <c r="C264" s="51" t="s">
        <v>1184</v>
      </c>
      <c r="D264" s="340" t="str">
        <f>IF(B258="","",VLOOKUP(B258,data!$A$1:$CA$300,13,FALSE))</f>
        <v>018-854-4488</v>
      </c>
      <c r="E264" s="341"/>
      <c r="F264" s="342"/>
      <c r="G264" s="314"/>
      <c r="H264" s="314"/>
      <c r="I264" s="314"/>
      <c r="J264" s="314"/>
      <c r="K264" s="310"/>
      <c r="L264" s="307"/>
      <c r="M264" s="310"/>
      <c r="N264" s="307"/>
      <c r="O264" s="310"/>
      <c r="P264" s="307"/>
      <c r="Q264" s="310"/>
      <c r="R264" s="307"/>
      <c r="S264" s="310"/>
      <c r="T264" s="307"/>
      <c r="U264" s="310"/>
      <c r="V264" s="307"/>
      <c r="W264" s="310"/>
      <c r="X264" s="307"/>
      <c r="Y264" s="310"/>
      <c r="Z264" s="307"/>
      <c r="AA264" s="308"/>
      <c r="AB264" s="309"/>
    </row>
    <row r="265" spans="2:28" ht="3.75" customHeight="1">
      <c r="B265" s="312"/>
      <c r="C265" s="51"/>
      <c r="D265" s="53"/>
      <c r="E265" s="55"/>
      <c r="F265" s="60"/>
      <c r="G265" s="314"/>
      <c r="H265" s="314"/>
      <c r="I265" s="314"/>
      <c r="J265" s="314"/>
      <c r="K265" s="310"/>
      <c r="L265" s="307"/>
      <c r="M265" s="310"/>
      <c r="N265" s="307"/>
      <c r="O265" s="310"/>
      <c r="P265" s="307"/>
      <c r="Q265" s="310"/>
      <c r="R265" s="307"/>
      <c r="S265" s="310"/>
      <c r="T265" s="307"/>
      <c r="U265" s="310"/>
      <c r="V265" s="307"/>
      <c r="W265" s="310"/>
      <c r="X265" s="307"/>
      <c r="Y265" s="310"/>
      <c r="Z265" s="307"/>
      <c r="AA265" s="308"/>
      <c r="AB265" s="309"/>
    </row>
    <row r="266" spans="2:28" ht="13.5" customHeight="1">
      <c r="B266" s="312"/>
      <c r="C266" s="51" t="s">
        <v>326</v>
      </c>
      <c r="D266" s="54" t="str">
        <f>IF(B258="","",VLOOKUP(B258,data!$A$1:$CA$300,24,FALSE))</f>
        <v>08:30</v>
      </c>
      <c r="E266" s="57" t="s">
        <v>8</v>
      </c>
      <c r="F266" s="59" t="str">
        <f>IF(B258="","",VLOOKUP(B258,data!$A$1:$CA$300,25,FALSE))</f>
        <v>17:30</v>
      </c>
      <c r="G266" s="314"/>
      <c r="H266" s="314"/>
      <c r="I266" s="314"/>
      <c r="J266" s="314"/>
      <c r="K266" s="310"/>
      <c r="L266" s="307"/>
      <c r="M266" s="310"/>
      <c r="N266" s="307"/>
      <c r="O266" s="310"/>
      <c r="P266" s="307"/>
      <c r="Q266" s="310"/>
      <c r="R266" s="307"/>
      <c r="S266" s="310"/>
      <c r="T266" s="307"/>
      <c r="U266" s="310"/>
      <c r="V266" s="307"/>
      <c r="W266" s="310"/>
      <c r="X266" s="307"/>
      <c r="Y266" s="310"/>
      <c r="Z266" s="307"/>
      <c r="AA266" s="308"/>
      <c r="AB266" s="309"/>
    </row>
    <row r="267" spans="2:28" ht="27" customHeight="1">
      <c r="B267" s="313"/>
      <c r="C267" s="52" t="s">
        <v>1185</v>
      </c>
      <c r="D267" s="331" t="str">
        <f>IF(B258="","",VLOOKUP(B258,data!$A$1:$CA$300,26,FALSE))</f>
        <v>土曜、日曜、祝日</v>
      </c>
      <c r="E267" s="332"/>
      <c r="F267" s="333"/>
      <c r="G267" s="314"/>
      <c r="H267" s="314"/>
      <c r="I267" s="314"/>
      <c r="J267" s="314"/>
      <c r="K267" s="310"/>
      <c r="L267" s="307"/>
      <c r="M267" s="310"/>
      <c r="N267" s="307"/>
      <c r="O267" s="310"/>
      <c r="P267" s="307"/>
      <c r="Q267" s="310"/>
      <c r="R267" s="307"/>
      <c r="S267" s="310"/>
      <c r="T267" s="307"/>
      <c r="U267" s="310"/>
      <c r="V267" s="307"/>
      <c r="W267" s="310"/>
      <c r="X267" s="307"/>
      <c r="Y267" s="310"/>
      <c r="Z267" s="307"/>
      <c r="AA267" s="308"/>
      <c r="AB267" s="309"/>
    </row>
    <row r="268" spans="2:28" ht="33.75" customHeight="1">
      <c r="B268" s="311">
        <v>112</v>
      </c>
      <c r="C268" s="50" t="s">
        <v>462</v>
      </c>
      <c r="D268" s="334" t="str">
        <f>IF(B268="","",VLOOKUP(B268,data!$A$1:$CA$300,9,FALSE))</f>
        <v>ショートステイのぞみ</v>
      </c>
      <c r="E268" s="335"/>
      <c r="F268" s="336"/>
      <c r="G268" s="314" t="str">
        <f>IF(B268="","",VLOOKUP(B268,data!$A$1:$CA$300,73,FALSE))</f>
        <v>32</v>
      </c>
      <c r="H268" s="314" t="str">
        <f>IF(B268="","",VLOOKUP(B268,data!$A$1:$CA$300,74,FALSE))</f>
        <v>8</v>
      </c>
      <c r="I268" s="314" t="str">
        <f>IF(B268="","",VLOOKUP(B268,data!$A$1:$CA$300,75,FALSE))</f>
        <v>16</v>
      </c>
      <c r="J268" s="314" t="str">
        <f>IF(B268="","",VLOOKUP(B268,data!$A$1:$CA$300,76,FALSE))</f>
        <v>8</v>
      </c>
      <c r="K268" s="310" t="str">
        <f>IF(B268="","",VLOOKUP(B268,data!$A$1:$CA$300,31,FALSE))</f>
        <v>要相談</v>
      </c>
      <c r="L268" s="307" t="str">
        <f>IF(B268="","",VLOOKUP(B268,data!$A$1:$CA$300,33,FALSE))</f>
        <v>要相談</v>
      </c>
      <c r="M268" s="310" t="str">
        <f>IF(B268="","",VLOOKUP(B268,data!$A$1:$CA$300,35,FALSE))</f>
        <v>○</v>
      </c>
      <c r="N268" s="307" t="str">
        <f>IF(B268="","",VLOOKUP(B268,data!$A$1:$CA$300,37,FALSE))</f>
        <v>要相談</v>
      </c>
      <c r="O268" s="310" t="str">
        <f>IF(B268="","",VLOOKUP(B268,data!$A$1:$CA$300,39,FALSE))</f>
        <v>要相談</v>
      </c>
      <c r="P268" s="307" t="str">
        <f>IF(B268="","",VLOOKUP(B268,data!$A$1:$CA$300,41,FALSE))</f>
        <v>×</v>
      </c>
      <c r="Q268" s="310" t="str">
        <f>IF(B268="","",VLOOKUP(B268,data!$A$1:$CA$300,43,FALSE))</f>
        <v>×</v>
      </c>
      <c r="R268" s="307" t="str">
        <f>IF(B268="","",VLOOKUP(B268,data!$A$1:$CA$300,45,FALSE))</f>
        <v>×</v>
      </c>
      <c r="S268" s="310" t="str">
        <f>IF(B268="","",VLOOKUP(B268,data!$A$1:$CA$300,47,FALSE))</f>
        <v>○</v>
      </c>
      <c r="T268" s="307" t="str">
        <f>IF(B268="","",VLOOKUP(B268,data!$A$1:$CA$300,49,FALSE))</f>
        <v>要相談</v>
      </c>
      <c r="U268" s="310" t="str">
        <f>IF(B268="","",VLOOKUP(B268,data!$A$1:$CA$300,51,FALSE))</f>
        <v>要相談</v>
      </c>
      <c r="V268" s="307" t="str">
        <f>IF(B268="","",VLOOKUP(B268,data!$A$1:$CA$300,53,FALSE))</f>
        <v>○</v>
      </c>
      <c r="W268" s="310" t="str">
        <f>IF(B268="","",VLOOKUP(B268,data!$A$1:$CA$300,55,FALSE))</f>
        <v>○</v>
      </c>
      <c r="X268" s="307" t="str">
        <f>IF(B268="","",VLOOKUP(B268,data!$A$1:$CA$300,57,FALSE))</f>
        <v>○</v>
      </c>
      <c r="Y268" s="310" t="str">
        <f>IF(B268="","",VLOOKUP(B268,data!$A$1:$CA$300,59,FALSE))</f>
        <v>○</v>
      </c>
      <c r="Z268" s="307" t="str">
        <f>IF(B268="","",VLOOKUP(B268,data!$A$1:$CA$300,61,FALSE))</f>
        <v>要相談</v>
      </c>
      <c r="AA268" s="308" t="str">
        <f>IF(B268="","",VLOOKUP(B268,data!$A$1:$CA$300,77,FALSE))</f>
        <v>五城目町
井川町
八郎潟町
大潟村
潟上市
北秋田市
上小阿仁村
三種町　等</v>
      </c>
      <c r="AB268" s="309" t="str">
        <f>IF(B268="","",VLOOKUP(B268,data!$A$1:$CA$300,78,FALSE))</f>
        <v/>
      </c>
    </row>
    <row r="269" spans="2:28" ht="15" customHeight="1">
      <c r="B269" s="312"/>
      <c r="C269" s="51" t="s">
        <v>637</v>
      </c>
      <c r="D269" s="337" t="str">
        <f>IF(B268="","",VLOOKUP(B268,data!$A$1:$CA$300,10,FALSE))</f>
        <v>018-1605</v>
      </c>
      <c r="E269" s="338"/>
      <c r="F269" s="339"/>
      <c r="G269" s="314"/>
      <c r="H269" s="314"/>
      <c r="I269" s="314"/>
      <c r="J269" s="314"/>
      <c r="K269" s="310"/>
      <c r="L269" s="307"/>
      <c r="M269" s="310"/>
      <c r="N269" s="307"/>
      <c r="O269" s="310"/>
      <c r="P269" s="307"/>
      <c r="Q269" s="310"/>
      <c r="R269" s="307"/>
      <c r="S269" s="310"/>
      <c r="T269" s="307"/>
      <c r="U269" s="310"/>
      <c r="V269" s="307"/>
      <c r="W269" s="310"/>
      <c r="X269" s="307"/>
      <c r="Y269" s="310"/>
      <c r="Z269" s="307"/>
      <c r="AA269" s="308"/>
      <c r="AB269" s="309"/>
    </row>
    <row r="270" spans="2:28" ht="13.5" customHeight="1">
      <c r="B270" s="312"/>
      <c r="C270" s="315" t="s">
        <v>515</v>
      </c>
      <c r="D270" s="316" t="str">
        <f>IF(B268="","",VLOOKUP(B268,data!$A$1:$CA$300,11,FALSE))</f>
        <v>八郎潟町川崎字昼寝90-1</v>
      </c>
      <c r="E270" s="317"/>
      <c r="F270" s="318"/>
      <c r="G270" s="314"/>
      <c r="H270" s="314"/>
      <c r="I270" s="314"/>
      <c r="J270" s="314"/>
      <c r="K270" s="310"/>
      <c r="L270" s="307"/>
      <c r="M270" s="310"/>
      <c r="N270" s="307"/>
      <c r="O270" s="310"/>
      <c r="P270" s="307"/>
      <c r="Q270" s="310"/>
      <c r="R270" s="307"/>
      <c r="S270" s="310"/>
      <c r="T270" s="307"/>
      <c r="U270" s="310"/>
      <c r="V270" s="307"/>
      <c r="W270" s="310"/>
      <c r="X270" s="307"/>
      <c r="Y270" s="310"/>
      <c r="Z270" s="307"/>
      <c r="AA270" s="308"/>
      <c r="AB270" s="309"/>
    </row>
    <row r="271" spans="2:28" ht="13.5" customHeight="1">
      <c r="B271" s="312"/>
      <c r="C271" s="315"/>
      <c r="D271" s="316"/>
      <c r="E271" s="317"/>
      <c r="F271" s="318"/>
      <c r="G271" s="314"/>
      <c r="H271" s="314"/>
      <c r="I271" s="314"/>
      <c r="J271" s="314"/>
      <c r="K271" s="310"/>
      <c r="L271" s="307"/>
      <c r="M271" s="310"/>
      <c r="N271" s="307"/>
      <c r="O271" s="310"/>
      <c r="P271" s="307"/>
      <c r="Q271" s="310"/>
      <c r="R271" s="307"/>
      <c r="S271" s="310"/>
      <c r="T271" s="307"/>
      <c r="U271" s="310"/>
      <c r="V271" s="307"/>
      <c r="W271" s="310"/>
      <c r="X271" s="307"/>
      <c r="Y271" s="310"/>
      <c r="Z271" s="307"/>
      <c r="AA271" s="308"/>
      <c r="AB271" s="309"/>
    </row>
    <row r="272" spans="2:28" ht="3.75" customHeight="1">
      <c r="B272" s="312"/>
      <c r="C272" s="51"/>
      <c r="D272" s="53"/>
      <c r="E272" s="55"/>
      <c r="F272" s="60"/>
      <c r="G272" s="314"/>
      <c r="H272" s="314"/>
      <c r="I272" s="314"/>
      <c r="J272" s="314"/>
      <c r="K272" s="310"/>
      <c r="L272" s="307"/>
      <c r="M272" s="310"/>
      <c r="N272" s="307"/>
      <c r="O272" s="310"/>
      <c r="P272" s="307"/>
      <c r="Q272" s="310"/>
      <c r="R272" s="307"/>
      <c r="S272" s="310"/>
      <c r="T272" s="307"/>
      <c r="U272" s="310"/>
      <c r="V272" s="307"/>
      <c r="W272" s="310"/>
      <c r="X272" s="307"/>
      <c r="Y272" s="310"/>
      <c r="Z272" s="307"/>
      <c r="AA272" s="308"/>
      <c r="AB272" s="309"/>
    </row>
    <row r="273" spans="2:28" ht="13.5" customHeight="1">
      <c r="B273" s="312"/>
      <c r="C273" s="51" t="s">
        <v>526</v>
      </c>
      <c r="D273" s="340" t="str">
        <f>IF(B268="","",VLOOKUP(B268,data!$A$1:$CA$300,12,FALSE))</f>
        <v>018-854-4020</v>
      </c>
      <c r="E273" s="341"/>
      <c r="F273" s="342"/>
      <c r="G273" s="314"/>
      <c r="H273" s="314"/>
      <c r="I273" s="314"/>
      <c r="J273" s="314"/>
      <c r="K273" s="310"/>
      <c r="L273" s="307"/>
      <c r="M273" s="310"/>
      <c r="N273" s="307"/>
      <c r="O273" s="310"/>
      <c r="P273" s="307"/>
      <c r="Q273" s="310"/>
      <c r="R273" s="307"/>
      <c r="S273" s="310"/>
      <c r="T273" s="307"/>
      <c r="U273" s="310"/>
      <c r="V273" s="307"/>
      <c r="W273" s="310"/>
      <c r="X273" s="307"/>
      <c r="Y273" s="310"/>
      <c r="Z273" s="307"/>
      <c r="AA273" s="308"/>
      <c r="AB273" s="309"/>
    </row>
    <row r="274" spans="2:28" ht="13.5" customHeight="1">
      <c r="B274" s="312"/>
      <c r="C274" s="51" t="s">
        <v>1184</v>
      </c>
      <c r="D274" s="340" t="str">
        <f>IF(B268="","",VLOOKUP(B268,data!$A$1:$CA$300,13,FALSE))</f>
        <v>018-854-4021</v>
      </c>
      <c r="E274" s="341"/>
      <c r="F274" s="342"/>
      <c r="G274" s="314"/>
      <c r="H274" s="314"/>
      <c r="I274" s="314"/>
      <c r="J274" s="314"/>
      <c r="K274" s="310"/>
      <c r="L274" s="307"/>
      <c r="M274" s="310"/>
      <c r="N274" s="307"/>
      <c r="O274" s="310"/>
      <c r="P274" s="307"/>
      <c r="Q274" s="310"/>
      <c r="R274" s="307"/>
      <c r="S274" s="310"/>
      <c r="T274" s="307"/>
      <c r="U274" s="310"/>
      <c r="V274" s="307"/>
      <c r="W274" s="310"/>
      <c r="X274" s="307"/>
      <c r="Y274" s="310"/>
      <c r="Z274" s="307"/>
      <c r="AA274" s="308"/>
      <c r="AB274" s="309"/>
    </row>
    <row r="275" spans="2:28" ht="3.75" customHeight="1">
      <c r="B275" s="312"/>
      <c r="C275" s="51"/>
      <c r="D275" s="53"/>
      <c r="E275" s="55"/>
      <c r="F275" s="60"/>
      <c r="G275" s="314"/>
      <c r="H275" s="314"/>
      <c r="I275" s="314"/>
      <c r="J275" s="314"/>
      <c r="K275" s="310"/>
      <c r="L275" s="307"/>
      <c r="M275" s="310"/>
      <c r="N275" s="307"/>
      <c r="O275" s="310"/>
      <c r="P275" s="307"/>
      <c r="Q275" s="310"/>
      <c r="R275" s="307"/>
      <c r="S275" s="310"/>
      <c r="T275" s="307"/>
      <c r="U275" s="310"/>
      <c r="V275" s="307"/>
      <c r="W275" s="310"/>
      <c r="X275" s="307"/>
      <c r="Y275" s="310"/>
      <c r="Z275" s="307"/>
      <c r="AA275" s="308"/>
      <c r="AB275" s="309"/>
    </row>
    <row r="276" spans="2:28" ht="13.5" customHeight="1">
      <c r="B276" s="312"/>
      <c r="C276" s="51" t="s">
        <v>326</v>
      </c>
      <c r="D276" s="54" t="str">
        <f>IF(B268="","",VLOOKUP(B268,data!$A$1:$CA$300,24,FALSE))</f>
        <v>08:30</v>
      </c>
      <c r="E276" s="57" t="s">
        <v>8</v>
      </c>
      <c r="F276" s="59" t="str">
        <f>IF(B268="","",VLOOKUP(B268,data!$A$1:$CA$300,25,FALSE))</f>
        <v>17:30</v>
      </c>
      <c r="G276" s="314"/>
      <c r="H276" s="314"/>
      <c r="I276" s="314"/>
      <c r="J276" s="314"/>
      <c r="K276" s="310"/>
      <c r="L276" s="307"/>
      <c r="M276" s="310"/>
      <c r="N276" s="307"/>
      <c r="O276" s="310"/>
      <c r="P276" s="307"/>
      <c r="Q276" s="310"/>
      <c r="R276" s="307"/>
      <c r="S276" s="310"/>
      <c r="T276" s="307"/>
      <c r="U276" s="310"/>
      <c r="V276" s="307"/>
      <c r="W276" s="310"/>
      <c r="X276" s="307"/>
      <c r="Y276" s="310"/>
      <c r="Z276" s="307"/>
      <c r="AA276" s="308"/>
      <c r="AB276" s="309"/>
    </row>
    <row r="277" spans="2:28" ht="27" customHeight="1">
      <c r="B277" s="313"/>
      <c r="C277" s="52" t="s">
        <v>1185</v>
      </c>
      <c r="D277" s="331" t="str">
        <f>IF(B268="","",VLOOKUP(B268,data!$A$1:$CA$300,26,FALSE))</f>
        <v>土曜、日曜、祝日</v>
      </c>
      <c r="E277" s="332"/>
      <c r="F277" s="333"/>
      <c r="G277" s="314"/>
      <c r="H277" s="314"/>
      <c r="I277" s="314"/>
      <c r="J277" s="314"/>
      <c r="K277" s="310"/>
      <c r="L277" s="307"/>
      <c r="M277" s="310"/>
      <c r="N277" s="307"/>
      <c r="O277" s="310"/>
      <c r="P277" s="307"/>
      <c r="Q277" s="310"/>
      <c r="R277" s="307"/>
      <c r="S277" s="310"/>
      <c r="T277" s="307"/>
      <c r="U277" s="310"/>
      <c r="V277" s="307"/>
      <c r="W277" s="310"/>
      <c r="X277" s="307"/>
      <c r="Y277" s="310"/>
      <c r="Z277" s="307"/>
      <c r="AA277" s="308"/>
      <c r="AB277" s="309"/>
    </row>
    <row r="278" spans="2:28" ht="33.75" customHeight="1">
      <c r="B278" s="311">
        <v>113</v>
      </c>
      <c r="C278" s="50" t="s">
        <v>462</v>
      </c>
      <c r="D278" s="334" t="str">
        <f>IF(B278="","",VLOOKUP(B278,data!$A$1:$CA$300,9,FALSE))</f>
        <v>ショートステイ
のぞみ新館</v>
      </c>
      <c r="E278" s="335"/>
      <c r="F278" s="336"/>
      <c r="G278" s="314" t="str">
        <f>IF(B278="","",VLOOKUP(B278,data!$A$1:$CA$300,73,FALSE))</f>
        <v>36</v>
      </c>
      <c r="H278" s="314" t="str">
        <f>IF(B278="","",VLOOKUP(B278,data!$A$1:$CA$300,74,FALSE))</f>
        <v>18</v>
      </c>
      <c r="I278" s="314" t="str">
        <f>IF(B278="","",VLOOKUP(B278,data!$A$1:$CA$300,75,FALSE))</f>
        <v>6</v>
      </c>
      <c r="J278" s="314" t="str">
        <f>IF(B278="","",VLOOKUP(B278,data!$A$1:$CA$300,76,FALSE))</f>
        <v>12</v>
      </c>
      <c r="K278" s="310" t="str">
        <f>IF(B278="","",VLOOKUP(B278,data!$A$1:$CA$300,31,FALSE))</f>
        <v>要相談</v>
      </c>
      <c r="L278" s="307" t="str">
        <f>IF(B278="","",VLOOKUP(B278,data!$A$1:$CA$300,33,FALSE))</f>
        <v>要相談</v>
      </c>
      <c r="M278" s="310" t="str">
        <f>IF(B278="","",VLOOKUP(B278,data!$A$1:$CA$300,35,FALSE))</f>
        <v>○</v>
      </c>
      <c r="N278" s="307" t="str">
        <f>IF(B278="","",VLOOKUP(B278,data!$A$1:$CA$300,37,FALSE))</f>
        <v>要相談</v>
      </c>
      <c r="O278" s="310" t="str">
        <f>IF(B278="","",VLOOKUP(B278,data!$A$1:$CA$300,39,FALSE))</f>
        <v>要相談</v>
      </c>
      <c r="P278" s="307" t="str">
        <f>IF(B278="","",VLOOKUP(B278,data!$A$1:$CA$300,41,FALSE))</f>
        <v>×</v>
      </c>
      <c r="Q278" s="310" t="str">
        <f>IF(B278="","",VLOOKUP(B278,data!$A$1:$CA$300,43,FALSE))</f>
        <v>×</v>
      </c>
      <c r="R278" s="307" t="str">
        <f>IF(B278="","",VLOOKUP(B278,data!$A$1:$CA$300,45,FALSE))</f>
        <v>×</v>
      </c>
      <c r="S278" s="310" t="str">
        <f>IF(B278="","",VLOOKUP(B278,data!$A$1:$CA$300,47,FALSE))</f>
        <v>○</v>
      </c>
      <c r="T278" s="307" t="str">
        <f>IF(B278="","",VLOOKUP(B278,data!$A$1:$CA$300,49,FALSE))</f>
        <v>要相談</v>
      </c>
      <c r="U278" s="310" t="str">
        <f>IF(B278="","",VLOOKUP(B278,data!$A$1:$CA$300,51,FALSE))</f>
        <v>要相談</v>
      </c>
      <c r="V278" s="307" t="str">
        <f>IF(B278="","",VLOOKUP(B278,data!$A$1:$CA$300,53,FALSE))</f>
        <v>○</v>
      </c>
      <c r="W278" s="310" t="str">
        <f>IF(B278="","",VLOOKUP(B278,data!$A$1:$CA$300,55,FALSE))</f>
        <v>○</v>
      </c>
      <c r="X278" s="307" t="str">
        <f>IF(B278="","",VLOOKUP(B278,data!$A$1:$CA$300,57,FALSE))</f>
        <v>○</v>
      </c>
      <c r="Y278" s="310" t="str">
        <f>IF(B278="","",VLOOKUP(B278,data!$A$1:$CA$300,59,FALSE))</f>
        <v>○</v>
      </c>
      <c r="Z278" s="307" t="str">
        <f>IF(B278="","",VLOOKUP(B278,data!$A$1:$CA$300,61,FALSE))</f>
        <v>要相談</v>
      </c>
      <c r="AA278" s="308" t="str">
        <f>IF(B278="","",VLOOKUP(B278,data!$A$1:$CA$300,77,FALSE))</f>
        <v>五城目町
井川町
八郎潟町
大潟村
潟上市
北秋田市
上小阿仁村
三種町　等</v>
      </c>
      <c r="AB278" s="309" t="str">
        <f>IF(B278="","",VLOOKUP(B278,data!$A$1:$CA$300,78,FALSE))</f>
        <v/>
      </c>
    </row>
    <row r="279" spans="2:28" ht="15" customHeight="1">
      <c r="B279" s="312"/>
      <c r="C279" s="51" t="s">
        <v>637</v>
      </c>
      <c r="D279" s="337" t="str">
        <f>IF(B278="","",VLOOKUP(B278,data!$A$1:$CA$300,10,FALSE))</f>
        <v>018-1605</v>
      </c>
      <c r="E279" s="338"/>
      <c r="F279" s="339"/>
      <c r="G279" s="314"/>
      <c r="H279" s="314"/>
      <c r="I279" s="314"/>
      <c r="J279" s="314"/>
      <c r="K279" s="310"/>
      <c r="L279" s="307"/>
      <c r="M279" s="310"/>
      <c r="N279" s="307"/>
      <c r="O279" s="310"/>
      <c r="P279" s="307"/>
      <c r="Q279" s="310"/>
      <c r="R279" s="307"/>
      <c r="S279" s="310"/>
      <c r="T279" s="307"/>
      <c r="U279" s="310"/>
      <c r="V279" s="307"/>
      <c r="W279" s="310"/>
      <c r="X279" s="307"/>
      <c r="Y279" s="310"/>
      <c r="Z279" s="307"/>
      <c r="AA279" s="308"/>
      <c r="AB279" s="309"/>
    </row>
    <row r="280" spans="2:28" ht="13.5" customHeight="1">
      <c r="B280" s="312"/>
      <c r="C280" s="315" t="s">
        <v>515</v>
      </c>
      <c r="D280" s="316" t="str">
        <f>IF(B278="","",VLOOKUP(B278,data!$A$1:$CA$300,11,FALSE))</f>
        <v>八郎潟町川崎字昼寝90-1</v>
      </c>
      <c r="E280" s="317"/>
      <c r="F280" s="318"/>
      <c r="G280" s="314"/>
      <c r="H280" s="314"/>
      <c r="I280" s="314"/>
      <c r="J280" s="314"/>
      <c r="K280" s="310"/>
      <c r="L280" s="307"/>
      <c r="M280" s="310"/>
      <c r="N280" s="307"/>
      <c r="O280" s="310"/>
      <c r="P280" s="307"/>
      <c r="Q280" s="310"/>
      <c r="R280" s="307"/>
      <c r="S280" s="310"/>
      <c r="T280" s="307"/>
      <c r="U280" s="310"/>
      <c r="V280" s="307"/>
      <c r="W280" s="310"/>
      <c r="X280" s="307"/>
      <c r="Y280" s="310"/>
      <c r="Z280" s="307"/>
      <c r="AA280" s="308"/>
      <c r="AB280" s="309"/>
    </row>
    <row r="281" spans="2:28" ht="13.5" customHeight="1">
      <c r="B281" s="312"/>
      <c r="C281" s="315"/>
      <c r="D281" s="316"/>
      <c r="E281" s="317"/>
      <c r="F281" s="318"/>
      <c r="G281" s="314"/>
      <c r="H281" s="314"/>
      <c r="I281" s="314"/>
      <c r="J281" s="314"/>
      <c r="K281" s="310"/>
      <c r="L281" s="307"/>
      <c r="M281" s="310"/>
      <c r="N281" s="307"/>
      <c r="O281" s="310"/>
      <c r="P281" s="307"/>
      <c r="Q281" s="310"/>
      <c r="R281" s="307"/>
      <c r="S281" s="310"/>
      <c r="T281" s="307"/>
      <c r="U281" s="310"/>
      <c r="V281" s="307"/>
      <c r="W281" s="310"/>
      <c r="X281" s="307"/>
      <c r="Y281" s="310"/>
      <c r="Z281" s="307"/>
      <c r="AA281" s="308"/>
      <c r="AB281" s="309"/>
    </row>
    <row r="282" spans="2:28" ht="3.75" customHeight="1">
      <c r="B282" s="312"/>
      <c r="C282" s="51"/>
      <c r="D282" s="53"/>
      <c r="E282" s="55"/>
      <c r="F282" s="60"/>
      <c r="G282" s="314"/>
      <c r="H282" s="314"/>
      <c r="I282" s="314"/>
      <c r="J282" s="314"/>
      <c r="K282" s="310"/>
      <c r="L282" s="307"/>
      <c r="M282" s="310"/>
      <c r="N282" s="307"/>
      <c r="O282" s="310"/>
      <c r="P282" s="307"/>
      <c r="Q282" s="310"/>
      <c r="R282" s="307"/>
      <c r="S282" s="310"/>
      <c r="T282" s="307"/>
      <c r="U282" s="310"/>
      <c r="V282" s="307"/>
      <c r="W282" s="310"/>
      <c r="X282" s="307"/>
      <c r="Y282" s="310"/>
      <c r="Z282" s="307"/>
      <c r="AA282" s="308"/>
      <c r="AB282" s="309"/>
    </row>
    <row r="283" spans="2:28" ht="13.5" customHeight="1">
      <c r="B283" s="312"/>
      <c r="C283" s="51" t="s">
        <v>526</v>
      </c>
      <c r="D283" s="340" t="str">
        <f>IF(B278="","",VLOOKUP(B278,data!$A$1:$CA$300,12,FALSE))</f>
        <v>018-854-4020</v>
      </c>
      <c r="E283" s="341"/>
      <c r="F283" s="342"/>
      <c r="G283" s="314"/>
      <c r="H283" s="314"/>
      <c r="I283" s="314"/>
      <c r="J283" s="314"/>
      <c r="K283" s="310"/>
      <c r="L283" s="307"/>
      <c r="M283" s="310"/>
      <c r="N283" s="307"/>
      <c r="O283" s="310"/>
      <c r="P283" s="307"/>
      <c r="Q283" s="310"/>
      <c r="R283" s="307"/>
      <c r="S283" s="310"/>
      <c r="T283" s="307"/>
      <c r="U283" s="310"/>
      <c r="V283" s="307"/>
      <c r="W283" s="310"/>
      <c r="X283" s="307"/>
      <c r="Y283" s="310"/>
      <c r="Z283" s="307"/>
      <c r="AA283" s="308"/>
      <c r="AB283" s="309"/>
    </row>
    <row r="284" spans="2:28" ht="13.5" customHeight="1">
      <c r="B284" s="312"/>
      <c r="C284" s="51" t="s">
        <v>1184</v>
      </c>
      <c r="D284" s="340" t="str">
        <f>IF(B278="","",VLOOKUP(B278,data!$A$1:$CA$300,13,FALSE))</f>
        <v>018-854-4021</v>
      </c>
      <c r="E284" s="341"/>
      <c r="F284" s="342"/>
      <c r="G284" s="314"/>
      <c r="H284" s="314"/>
      <c r="I284" s="314"/>
      <c r="J284" s="314"/>
      <c r="K284" s="310"/>
      <c r="L284" s="307"/>
      <c r="M284" s="310"/>
      <c r="N284" s="307"/>
      <c r="O284" s="310"/>
      <c r="P284" s="307"/>
      <c r="Q284" s="310"/>
      <c r="R284" s="307"/>
      <c r="S284" s="310"/>
      <c r="T284" s="307"/>
      <c r="U284" s="310"/>
      <c r="V284" s="307"/>
      <c r="W284" s="310"/>
      <c r="X284" s="307"/>
      <c r="Y284" s="310"/>
      <c r="Z284" s="307"/>
      <c r="AA284" s="308"/>
      <c r="AB284" s="309"/>
    </row>
    <row r="285" spans="2:28" ht="3.75" customHeight="1">
      <c r="B285" s="312"/>
      <c r="C285" s="51"/>
      <c r="D285" s="53"/>
      <c r="E285" s="55"/>
      <c r="F285" s="60"/>
      <c r="G285" s="314"/>
      <c r="H285" s="314"/>
      <c r="I285" s="314"/>
      <c r="J285" s="314"/>
      <c r="K285" s="310"/>
      <c r="L285" s="307"/>
      <c r="M285" s="310"/>
      <c r="N285" s="307"/>
      <c r="O285" s="310"/>
      <c r="P285" s="307"/>
      <c r="Q285" s="310"/>
      <c r="R285" s="307"/>
      <c r="S285" s="310"/>
      <c r="T285" s="307"/>
      <c r="U285" s="310"/>
      <c r="V285" s="307"/>
      <c r="W285" s="310"/>
      <c r="X285" s="307"/>
      <c r="Y285" s="310"/>
      <c r="Z285" s="307"/>
      <c r="AA285" s="308"/>
      <c r="AB285" s="309"/>
    </row>
    <row r="286" spans="2:28" ht="13.5" customHeight="1">
      <c r="B286" s="312"/>
      <c r="C286" s="51" t="s">
        <v>326</v>
      </c>
      <c r="D286" s="54" t="str">
        <f>IF(B278="","",VLOOKUP(B278,data!$A$1:$CA$300,24,FALSE))</f>
        <v>08:30</v>
      </c>
      <c r="E286" s="57" t="s">
        <v>8</v>
      </c>
      <c r="F286" s="59" t="str">
        <f>IF(B278="","",VLOOKUP(B278,data!$A$1:$CA$300,25,FALSE))</f>
        <v>17:30</v>
      </c>
      <c r="G286" s="314"/>
      <c r="H286" s="314"/>
      <c r="I286" s="314"/>
      <c r="J286" s="314"/>
      <c r="K286" s="310"/>
      <c r="L286" s="307"/>
      <c r="M286" s="310"/>
      <c r="N286" s="307"/>
      <c r="O286" s="310"/>
      <c r="P286" s="307"/>
      <c r="Q286" s="310"/>
      <c r="R286" s="307"/>
      <c r="S286" s="310"/>
      <c r="T286" s="307"/>
      <c r="U286" s="310"/>
      <c r="V286" s="307"/>
      <c r="W286" s="310"/>
      <c r="X286" s="307"/>
      <c r="Y286" s="310"/>
      <c r="Z286" s="307"/>
      <c r="AA286" s="308"/>
      <c r="AB286" s="309"/>
    </row>
    <row r="287" spans="2:28" ht="27" customHeight="1">
      <c r="B287" s="313"/>
      <c r="C287" s="52" t="s">
        <v>1185</v>
      </c>
      <c r="D287" s="331" t="str">
        <f>IF(B278="","",VLOOKUP(B278,data!$A$1:$CA$300,26,FALSE))</f>
        <v>土曜、日曜、祝日</v>
      </c>
      <c r="E287" s="332"/>
      <c r="F287" s="333"/>
      <c r="G287" s="314"/>
      <c r="H287" s="314"/>
      <c r="I287" s="314"/>
      <c r="J287" s="314"/>
      <c r="K287" s="310"/>
      <c r="L287" s="307"/>
      <c r="M287" s="310"/>
      <c r="N287" s="307"/>
      <c r="O287" s="310"/>
      <c r="P287" s="307"/>
      <c r="Q287" s="310"/>
      <c r="R287" s="307"/>
      <c r="S287" s="310"/>
      <c r="T287" s="307"/>
      <c r="U287" s="310"/>
      <c r="V287" s="307"/>
      <c r="W287" s="310"/>
      <c r="X287" s="307"/>
      <c r="Y287" s="310"/>
      <c r="Z287" s="307"/>
      <c r="AA287" s="308"/>
      <c r="AB287" s="309"/>
    </row>
    <row r="288" spans="2:28" ht="33.75" customHeight="1">
      <c r="B288" s="311">
        <v>114</v>
      </c>
      <c r="C288" s="50" t="s">
        <v>462</v>
      </c>
      <c r="D288" s="334" t="str">
        <f>IF(B288="","",VLOOKUP(B288,data!$A$1:$CA$300,9,FALSE))</f>
        <v>介護老人保健施設榮寿苑
（ショートステイ）</v>
      </c>
      <c r="E288" s="335"/>
      <c r="F288" s="336"/>
      <c r="G288" s="314" t="str">
        <f>IF(B288="","",VLOOKUP(B288,data!$A$1:$CA$300,73,FALSE))</f>
        <v>100</v>
      </c>
      <c r="H288" s="314" t="str">
        <f>IF(B288="","",VLOOKUP(B288,data!$A$1:$CA$300,74,FALSE))</f>
        <v>2</v>
      </c>
      <c r="I288" s="314" t="str">
        <f>IF(B288="","",VLOOKUP(B288,data!$A$1:$CA$300,75,FALSE))</f>
        <v>2</v>
      </c>
      <c r="J288" s="314" t="str">
        <f>IF(B288="","",VLOOKUP(B288,data!$A$1:$CA$300,76,FALSE))</f>
        <v>96</v>
      </c>
      <c r="K288" s="310" t="str">
        <f>IF(B288="","",VLOOKUP(B288,data!$A$1:$CA$300,31,FALSE))</f>
        <v>○</v>
      </c>
      <c r="L288" s="307" t="str">
        <f>IF(B288="","",VLOOKUP(B288,data!$A$1:$CA$300,33,FALSE))</f>
        <v>○</v>
      </c>
      <c r="M288" s="310" t="str">
        <f>IF(B288="","",VLOOKUP(B288,data!$A$1:$CA$300,35,FALSE))</f>
        <v>○</v>
      </c>
      <c r="N288" s="307" t="str">
        <f>IF(B288="","",VLOOKUP(B288,data!$A$1:$CA$300,37,FALSE))</f>
        <v>×</v>
      </c>
      <c r="O288" s="310" t="str">
        <f>IF(B288="","",VLOOKUP(B288,data!$A$1:$CA$300,39,FALSE))</f>
        <v>○</v>
      </c>
      <c r="P288" s="307" t="str">
        <f>IF(B288="","",VLOOKUP(B288,data!$A$1:$CA$300,41,FALSE))</f>
        <v>×</v>
      </c>
      <c r="Q288" s="310" t="str">
        <f>IF(B288="","",VLOOKUP(B288,data!$A$1:$CA$300,43,FALSE))</f>
        <v>×</v>
      </c>
      <c r="R288" s="307" t="str">
        <f>IF(B288="","",VLOOKUP(B288,data!$A$1:$CA$300,45,FALSE))</f>
        <v>×</v>
      </c>
      <c r="S288" s="310" t="str">
        <f>IF(B288="","",VLOOKUP(B288,data!$A$1:$CA$300,47,FALSE))</f>
        <v>○</v>
      </c>
      <c r="T288" s="307" t="str">
        <f>IF(B288="","",VLOOKUP(B288,data!$A$1:$CA$300,49,FALSE))</f>
        <v>○</v>
      </c>
      <c r="U288" s="310" t="str">
        <f>IF(B288="","",VLOOKUP(B288,data!$A$1:$CA$300,51,FALSE))</f>
        <v>○</v>
      </c>
      <c r="V288" s="307" t="str">
        <f>IF(B288="","",VLOOKUP(B288,data!$A$1:$CA$300,53,FALSE))</f>
        <v>○</v>
      </c>
      <c r="W288" s="310" t="str">
        <f>IF(B288="","",VLOOKUP(B288,data!$A$1:$CA$300,55,FALSE))</f>
        <v>○</v>
      </c>
      <c r="X288" s="307" t="str">
        <f>IF(B288="","",VLOOKUP(B288,data!$A$1:$CA$300,57,FALSE))</f>
        <v>○</v>
      </c>
      <c r="Y288" s="310" t="str">
        <f>IF(B288="","",VLOOKUP(B288,data!$A$1:$CA$300,59,FALSE))</f>
        <v>○</v>
      </c>
      <c r="Z288" s="307" t="str">
        <f>IF(B288="","",VLOOKUP(B288,data!$A$1:$CA$300,61,FALSE))</f>
        <v>×</v>
      </c>
      <c r="AA288" s="308" t="str">
        <f>IF(B288="","",VLOOKUP(B288,data!$A$1:$CA$300,77,FALSE))</f>
        <v>八郎潟町
五城目町
井川町
潟上市
三種町</v>
      </c>
      <c r="AB288" s="309" t="str">
        <f>IF(B288="","",VLOOKUP(B288,data!$A$1:$CA$300,78,FALSE))</f>
        <v>ショートステイは空床利用をしていますのでお問い合わせください。</v>
      </c>
    </row>
    <row r="289" spans="2:28" ht="15" customHeight="1">
      <c r="B289" s="312"/>
      <c r="C289" s="51" t="s">
        <v>637</v>
      </c>
      <c r="D289" s="337" t="str">
        <f>IF(B288="","",VLOOKUP(B288,data!$A$1:$CA$300,10,FALSE))</f>
        <v>018-1601</v>
      </c>
      <c r="E289" s="338"/>
      <c r="F289" s="339"/>
      <c r="G289" s="314"/>
      <c r="H289" s="314"/>
      <c r="I289" s="314"/>
      <c r="J289" s="314"/>
      <c r="K289" s="310"/>
      <c r="L289" s="307"/>
      <c r="M289" s="310"/>
      <c r="N289" s="307"/>
      <c r="O289" s="310"/>
      <c r="P289" s="307"/>
      <c r="Q289" s="310"/>
      <c r="R289" s="307"/>
      <c r="S289" s="310"/>
      <c r="T289" s="307"/>
      <c r="U289" s="310"/>
      <c r="V289" s="307"/>
      <c r="W289" s="310"/>
      <c r="X289" s="307"/>
      <c r="Y289" s="310"/>
      <c r="Z289" s="307"/>
      <c r="AA289" s="308"/>
      <c r="AB289" s="309"/>
    </row>
    <row r="290" spans="2:28" ht="13.5" customHeight="1">
      <c r="B290" s="312"/>
      <c r="C290" s="315" t="s">
        <v>515</v>
      </c>
      <c r="D290" s="316" t="str">
        <f>IF(B288="","",VLOOKUP(B288,data!$A$1:$CA$300,11,FALSE))</f>
        <v>八郎潟町真坂字沢田43-10</v>
      </c>
      <c r="E290" s="317"/>
      <c r="F290" s="318"/>
      <c r="G290" s="314"/>
      <c r="H290" s="314"/>
      <c r="I290" s="314"/>
      <c r="J290" s="314"/>
      <c r="K290" s="310"/>
      <c r="L290" s="307"/>
      <c r="M290" s="310"/>
      <c r="N290" s="307"/>
      <c r="O290" s="310"/>
      <c r="P290" s="307"/>
      <c r="Q290" s="310"/>
      <c r="R290" s="307"/>
      <c r="S290" s="310"/>
      <c r="T290" s="307"/>
      <c r="U290" s="310"/>
      <c r="V290" s="307"/>
      <c r="W290" s="310"/>
      <c r="X290" s="307"/>
      <c r="Y290" s="310"/>
      <c r="Z290" s="307"/>
      <c r="AA290" s="308"/>
      <c r="AB290" s="309"/>
    </row>
    <row r="291" spans="2:28" ht="13.5" customHeight="1">
      <c r="B291" s="312"/>
      <c r="C291" s="315"/>
      <c r="D291" s="316"/>
      <c r="E291" s="317"/>
      <c r="F291" s="318"/>
      <c r="G291" s="314"/>
      <c r="H291" s="314"/>
      <c r="I291" s="314"/>
      <c r="J291" s="314"/>
      <c r="K291" s="310"/>
      <c r="L291" s="307"/>
      <c r="M291" s="310"/>
      <c r="N291" s="307"/>
      <c r="O291" s="310"/>
      <c r="P291" s="307"/>
      <c r="Q291" s="310"/>
      <c r="R291" s="307"/>
      <c r="S291" s="310"/>
      <c r="T291" s="307"/>
      <c r="U291" s="310"/>
      <c r="V291" s="307"/>
      <c r="W291" s="310"/>
      <c r="X291" s="307"/>
      <c r="Y291" s="310"/>
      <c r="Z291" s="307"/>
      <c r="AA291" s="308"/>
      <c r="AB291" s="309"/>
    </row>
    <row r="292" spans="2:28" ht="3.75" customHeight="1">
      <c r="B292" s="312"/>
      <c r="C292" s="51"/>
      <c r="D292" s="53"/>
      <c r="E292" s="55"/>
      <c r="F292" s="60"/>
      <c r="G292" s="314"/>
      <c r="H292" s="314"/>
      <c r="I292" s="314"/>
      <c r="J292" s="314"/>
      <c r="K292" s="310"/>
      <c r="L292" s="307"/>
      <c r="M292" s="310"/>
      <c r="N292" s="307"/>
      <c r="O292" s="310"/>
      <c r="P292" s="307"/>
      <c r="Q292" s="310"/>
      <c r="R292" s="307"/>
      <c r="S292" s="310"/>
      <c r="T292" s="307"/>
      <c r="U292" s="310"/>
      <c r="V292" s="307"/>
      <c r="W292" s="310"/>
      <c r="X292" s="307"/>
      <c r="Y292" s="310"/>
      <c r="Z292" s="307"/>
      <c r="AA292" s="308"/>
      <c r="AB292" s="309"/>
    </row>
    <row r="293" spans="2:28" ht="13.5" customHeight="1">
      <c r="B293" s="312"/>
      <c r="C293" s="51" t="s">
        <v>526</v>
      </c>
      <c r="D293" s="340" t="str">
        <f>IF(B288="","",VLOOKUP(B288,data!$A$1:$CA$300,12,FALSE))</f>
        <v>018-875-3881</v>
      </c>
      <c r="E293" s="341"/>
      <c r="F293" s="342"/>
      <c r="G293" s="314"/>
      <c r="H293" s="314"/>
      <c r="I293" s="314"/>
      <c r="J293" s="314"/>
      <c r="K293" s="310"/>
      <c r="L293" s="307"/>
      <c r="M293" s="310"/>
      <c r="N293" s="307"/>
      <c r="O293" s="310"/>
      <c r="P293" s="307"/>
      <c r="Q293" s="310"/>
      <c r="R293" s="307"/>
      <c r="S293" s="310"/>
      <c r="T293" s="307"/>
      <c r="U293" s="310"/>
      <c r="V293" s="307"/>
      <c r="W293" s="310"/>
      <c r="X293" s="307"/>
      <c r="Y293" s="310"/>
      <c r="Z293" s="307"/>
      <c r="AA293" s="308"/>
      <c r="AB293" s="309"/>
    </row>
    <row r="294" spans="2:28" ht="13.5" customHeight="1">
      <c r="B294" s="312"/>
      <c r="C294" s="51" t="s">
        <v>1184</v>
      </c>
      <c r="D294" s="340" t="str">
        <f>IF(B288="","",VLOOKUP(B288,data!$A$1:$CA$300,13,FALSE))</f>
        <v>018-875-3883</v>
      </c>
      <c r="E294" s="341"/>
      <c r="F294" s="342"/>
      <c r="G294" s="314"/>
      <c r="H294" s="314"/>
      <c r="I294" s="314"/>
      <c r="J294" s="314"/>
      <c r="K294" s="310"/>
      <c r="L294" s="307"/>
      <c r="M294" s="310"/>
      <c r="N294" s="307"/>
      <c r="O294" s="310"/>
      <c r="P294" s="307"/>
      <c r="Q294" s="310"/>
      <c r="R294" s="307"/>
      <c r="S294" s="310"/>
      <c r="T294" s="307"/>
      <c r="U294" s="310"/>
      <c r="V294" s="307"/>
      <c r="W294" s="310"/>
      <c r="X294" s="307"/>
      <c r="Y294" s="310"/>
      <c r="Z294" s="307"/>
      <c r="AA294" s="308"/>
      <c r="AB294" s="309"/>
    </row>
    <row r="295" spans="2:28" ht="3.75" customHeight="1">
      <c r="B295" s="312"/>
      <c r="C295" s="51"/>
      <c r="D295" s="53"/>
      <c r="E295" s="55"/>
      <c r="F295" s="60"/>
      <c r="G295" s="314"/>
      <c r="H295" s="314"/>
      <c r="I295" s="314"/>
      <c r="J295" s="314"/>
      <c r="K295" s="310"/>
      <c r="L295" s="307"/>
      <c r="M295" s="310"/>
      <c r="N295" s="307"/>
      <c r="O295" s="310"/>
      <c r="P295" s="307"/>
      <c r="Q295" s="310"/>
      <c r="R295" s="307"/>
      <c r="S295" s="310"/>
      <c r="T295" s="307"/>
      <c r="U295" s="310"/>
      <c r="V295" s="307"/>
      <c r="W295" s="310"/>
      <c r="X295" s="307"/>
      <c r="Y295" s="310"/>
      <c r="Z295" s="307"/>
      <c r="AA295" s="308"/>
      <c r="AB295" s="309"/>
    </row>
    <row r="296" spans="2:28" ht="13.5" customHeight="1">
      <c r="B296" s="312"/>
      <c r="C296" s="51" t="s">
        <v>326</v>
      </c>
      <c r="D296" s="54" t="str">
        <f>IF(B288="","",VLOOKUP(B288,data!$A$1:$CA$300,24,FALSE))</f>
        <v>08:30</v>
      </c>
      <c r="E296" s="57" t="s">
        <v>8</v>
      </c>
      <c r="F296" s="59" t="str">
        <f>IF(B288="","",VLOOKUP(B288,data!$A$1:$CA$300,25,FALSE))</f>
        <v>17:30</v>
      </c>
      <c r="G296" s="314"/>
      <c r="H296" s="314"/>
      <c r="I296" s="314"/>
      <c r="J296" s="314"/>
      <c r="K296" s="310"/>
      <c r="L296" s="307"/>
      <c r="M296" s="310"/>
      <c r="N296" s="307"/>
      <c r="O296" s="310"/>
      <c r="P296" s="307"/>
      <c r="Q296" s="310"/>
      <c r="R296" s="307"/>
      <c r="S296" s="310"/>
      <c r="T296" s="307"/>
      <c r="U296" s="310"/>
      <c r="V296" s="307"/>
      <c r="W296" s="310"/>
      <c r="X296" s="307"/>
      <c r="Y296" s="310"/>
      <c r="Z296" s="307"/>
      <c r="AA296" s="308"/>
      <c r="AB296" s="309"/>
    </row>
    <row r="297" spans="2:28" ht="27" customHeight="1">
      <c r="B297" s="313"/>
      <c r="C297" s="52" t="s">
        <v>1185</v>
      </c>
      <c r="D297" s="331" t="str">
        <f>IF(B288="","",VLOOKUP(B288,data!$A$1:$CA$300,26,FALSE))</f>
        <v>年中無休</v>
      </c>
      <c r="E297" s="332"/>
      <c r="F297" s="333"/>
      <c r="G297" s="314"/>
      <c r="H297" s="314"/>
      <c r="I297" s="314"/>
      <c r="J297" s="314"/>
      <c r="K297" s="310"/>
      <c r="L297" s="307"/>
      <c r="M297" s="310"/>
      <c r="N297" s="307"/>
      <c r="O297" s="310"/>
      <c r="P297" s="307"/>
      <c r="Q297" s="310"/>
      <c r="R297" s="307"/>
      <c r="S297" s="310"/>
      <c r="T297" s="307"/>
      <c r="U297" s="310"/>
      <c r="V297" s="307"/>
      <c r="W297" s="310"/>
      <c r="X297" s="307"/>
      <c r="Y297" s="310"/>
      <c r="Z297" s="307"/>
      <c r="AA297" s="308"/>
      <c r="AB297" s="309"/>
    </row>
    <row r="298" spans="2:28" ht="33.75" customHeight="1">
      <c r="B298" s="311">
        <v>115</v>
      </c>
      <c r="C298" s="50" t="s">
        <v>462</v>
      </c>
      <c r="D298" s="334" t="str">
        <f>IF(B298="","",VLOOKUP(B298,data!$A$1:$CA$300,9,FALSE))</f>
        <v>大潟村短期ケアセンター
ひだまり苑</v>
      </c>
      <c r="E298" s="335"/>
      <c r="F298" s="336"/>
      <c r="G298" s="314" t="str">
        <f>IF(B298="","",VLOOKUP(B298,data!$A$1:$CA$300,73,FALSE))</f>
        <v>10</v>
      </c>
      <c r="H298" s="314" t="str">
        <f>IF(B298="","",VLOOKUP(B298,data!$A$1:$CA$300,74,FALSE))</f>
        <v>4</v>
      </c>
      <c r="I298" s="314" t="str">
        <f>IF(B298="","",VLOOKUP(B298,data!$A$1:$CA$300,75,FALSE))</f>
        <v>0</v>
      </c>
      <c r="J298" s="314" t="str">
        <f>IF(B298="","",VLOOKUP(B298,data!$A$1:$CA$300,76,FALSE))</f>
        <v>6</v>
      </c>
      <c r="K298" s="310" t="str">
        <f>IF(B298="","",VLOOKUP(B298,data!$A$1:$CA$300,31,FALSE))</f>
        <v>×</v>
      </c>
      <c r="L298" s="307" t="str">
        <f>IF(B298="","",VLOOKUP(B298,data!$A$1:$CA$300,33,FALSE))</f>
        <v>要相談</v>
      </c>
      <c r="M298" s="310" t="str">
        <f>IF(B298="","",VLOOKUP(B298,data!$A$1:$CA$300,35,FALSE))</f>
        <v>○</v>
      </c>
      <c r="N298" s="307" t="str">
        <f>IF(B298="","",VLOOKUP(B298,data!$A$1:$CA$300,37,FALSE))</f>
        <v>×</v>
      </c>
      <c r="O298" s="310" t="str">
        <f>IF(B298="","",VLOOKUP(B298,data!$A$1:$CA$300,39,FALSE))</f>
        <v>要相談</v>
      </c>
      <c r="P298" s="307" t="str">
        <f>IF(B298="","",VLOOKUP(B298,data!$A$1:$CA$300,41,FALSE))</f>
        <v>×</v>
      </c>
      <c r="Q298" s="310" t="str">
        <f>IF(B298="","",VLOOKUP(B298,data!$A$1:$CA$300,43,FALSE))</f>
        <v>×</v>
      </c>
      <c r="R298" s="307" t="str">
        <f>IF(B298="","",VLOOKUP(B298,data!$A$1:$CA$300,45,FALSE))</f>
        <v>×</v>
      </c>
      <c r="S298" s="310" t="str">
        <f>IF(B298="","",VLOOKUP(B298,data!$A$1:$CA$300,47,FALSE))</f>
        <v>○</v>
      </c>
      <c r="T298" s="307" t="str">
        <f>IF(B298="","",VLOOKUP(B298,data!$A$1:$CA$300,49,FALSE))</f>
        <v>×</v>
      </c>
      <c r="U298" s="310" t="str">
        <f>IF(B298="","",VLOOKUP(B298,data!$A$1:$CA$300,51,FALSE))</f>
        <v>要相談</v>
      </c>
      <c r="V298" s="307" t="str">
        <f>IF(B298="","",VLOOKUP(B298,data!$A$1:$CA$300,53,FALSE))</f>
        <v>要相談</v>
      </c>
      <c r="W298" s="310" t="str">
        <f>IF(B298="","",VLOOKUP(B298,data!$A$1:$CA$300,55,FALSE))</f>
        <v>要相談</v>
      </c>
      <c r="X298" s="307" t="str">
        <f>IF(B298="","",VLOOKUP(B298,data!$A$1:$CA$300,57,FALSE))</f>
        <v>○</v>
      </c>
      <c r="Y298" s="310" t="str">
        <f>IF(B298="","",VLOOKUP(B298,data!$A$1:$CA$300,59,FALSE))</f>
        <v>要相談</v>
      </c>
      <c r="Z298" s="307" t="str">
        <f>IF(B298="","",VLOOKUP(B298,data!$A$1:$CA$300,61,FALSE))</f>
        <v>×</v>
      </c>
      <c r="AA298" s="308" t="str">
        <f>IF(B298="","",VLOOKUP(B298,data!$A$1:$CA$300,77,FALSE))</f>
        <v>なし</v>
      </c>
      <c r="AB298" s="309" t="str">
        <f>IF(B298="","",VLOOKUP(B298,data!$A$1:$CA$300,78,FALSE))</f>
        <v>短期入所専用のお部屋でゆったりとした安全な空間と安心な生活。
ご家族で介護されている方に代わって思いやりの介護をさせていただきます。</v>
      </c>
    </row>
    <row r="299" spans="2:28" ht="15" customHeight="1">
      <c r="B299" s="312"/>
      <c r="C299" s="51" t="s">
        <v>637</v>
      </c>
      <c r="D299" s="337" t="str">
        <f>IF(B298="","",VLOOKUP(B298,data!$A$1:$CA$300,10,FALSE))</f>
        <v>010-0445</v>
      </c>
      <c r="E299" s="338"/>
      <c r="F299" s="339"/>
      <c r="G299" s="314"/>
      <c r="H299" s="314"/>
      <c r="I299" s="314"/>
      <c r="J299" s="314"/>
      <c r="K299" s="310"/>
      <c r="L299" s="307"/>
      <c r="M299" s="310"/>
      <c r="N299" s="307"/>
      <c r="O299" s="310"/>
      <c r="P299" s="307"/>
      <c r="Q299" s="310"/>
      <c r="R299" s="307"/>
      <c r="S299" s="310"/>
      <c r="T299" s="307"/>
      <c r="U299" s="310"/>
      <c r="V299" s="307"/>
      <c r="W299" s="310"/>
      <c r="X299" s="307"/>
      <c r="Y299" s="310"/>
      <c r="Z299" s="307"/>
      <c r="AA299" s="308"/>
      <c r="AB299" s="309"/>
    </row>
    <row r="300" spans="2:28" ht="13.5" customHeight="1">
      <c r="B300" s="312"/>
      <c r="C300" s="315" t="s">
        <v>515</v>
      </c>
      <c r="D300" s="316" t="str">
        <f>IF(B298="","",VLOOKUP(B298,data!$A$1:$CA$300,11,FALSE))</f>
        <v>大潟村字西3-3</v>
      </c>
      <c r="E300" s="317"/>
      <c r="F300" s="318"/>
      <c r="G300" s="314"/>
      <c r="H300" s="314"/>
      <c r="I300" s="314"/>
      <c r="J300" s="314"/>
      <c r="K300" s="310"/>
      <c r="L300" s="307"/>
      <c r="M300" s="310"/>
      <c r="N300" s="307"/>
      <c r="O300" s="310"/>
      <c r="P300" s="307"/>
      <c r="Q300" s="310"/>
      <c r="R300" s="307"/>
      <c r="S300" s="310"/>
      <c r="T300" s="307"/>
      <c r="U300" s="310"/>
      <c r="V300" s="307"/>
      <c r="W300" s="310"/>
      <c r="X300" s="307"/>
      <c r="Y300" s="310"/>
      <c r="Z300" s="307"/>
      <c r="AA300" s="308"/>
      <c r="AB300" s="309"/>
    </row>
    <row r="301" spans="2:28" ht="13.5" customHeight="1">
      <c r="B301" s="312"/>
      <c r="C301" s="315"/>
      <c r="D301" s="316"/>
      <c r="E301" s="317"/>
      <c r="F301" s="318"/>
      <c r="G301" s="314"/>
      <c r="H301" s="314"/>
      <c r="I301" s="314"/>
      <c r="J301" s="314"/>
      <c r="K301" s="310"/>
      <c r="L301" s="307"/>
      <c r="M301" s="310"/>
      <c r="N301" s="307"/>
      <c r="O301" s="310"/>
      <c r="P301" s="307"/>
      <c r="Q301" s="310"/>
      <c r="R301" s="307"/>
      <c r="S301" s="310"/>
      <c r="T301" s="307"/>
      <c r="U301" s="310"/>
      <c r="V301" s="307"/>
      <c r="W301" s="310"/>
      <c r="X301" s="307"/>
      <c r="Y301" s="310"/>
      <c r="Z301" s="307"/>
      <c r="AA301" s="308"/>
      <c r="AB301" s="309"/>
    </row>
    <row r="302" spans="2:28" ht="3.75" customHeight="1">
      <c r="B302" s="312"/>
      <c r="C302" s="51"/>
      <c r="D302" s="53"/>
      <c r="E302" s="55"/>
      <c r="F302" s="60"/>
      <c r="G302" s="314"/>
      <c r="H302" s="314"/>
      <c r="I302" s="314"/>
      <c r="J302" s="314"/>
      <c r="K302" s="310"/>
      <c r="L302" s="307"/>
      <c r="M302" s="310"/>
      <c r="N302" s="307"/>
      <c r="O302" s="310"/>
      <c r="P302" s="307"/>
      <c r="Q302" s="310"/>
      <c r="R302" s="307"/>
      <c r="S302" s="310"/>
      <c r="T302" s="307"/>
      <c r="U302" s="310"/>
      <c r="V302" s="307"/>
      <c r="W302" s="310"/>
      <c r="X302" s="307"/>
      <c r="Y302" s="310"/>
      <c r="Z302" s="307"/>
      <c r="AA302" s="308"/>
      <c r="AB302" s="309"/>
    </row>
    <row r="303" spans="2:28" ht="13.5" customHeight="1">
      <c r="B303" s="312"/>
      <c r="C303" s="51" t="s">
        <v>526</v>
      </c>
      <c r="D303" s="340" t="str">
        <f>IF(B298="","",VLOOKUP(B298,data!$A$1:$CA$300,12,FALSE))</f>
        <v>0185-22-4311</v>
      </c>
      <c r="E303" s="341"/>
      <c r="F303" s="342"/>
      <c r="G303" s="314"/>
      <c r="H303" s="314"/>
      <c r="I303" s="314"/>
      <c r="J303" s="314"/>
      <c r="K303" s="310"/>
      <c r="L303" s="307"/>
      <c r="M303" s="310"/>
      <c r="N303" s="307"/>
      <c r="O303" s="310"/>
      <c r="P303" s="307"/>
      <c r="Q303" s="310"/>
      <c r="R303" s="307"/>
      <c r="S303" s="310"/>
      <c r="T303" s="307"/>
      <c r="U303" s="310"/>
      <c r="V303" s="307"/>
      <c r="W303" s="310"/>
      <c r="X303" s="307"/>
      <c r="Y303" s="310"/>
      <c r="Z303" s="307"/>
      <c r="AA303" s="308"/>
      <c r="AB303" s="309"/>
    </row>
    <row r="304" spans="2:28" ht="13.5" customHeight="1">
      <c r="B304" s="312"/>
      <c r="C304" s="51" t="s">
        <v>1184</v>
      </c>
      <c r="D304" s="340" t="str">
        <f>IF(B298="","",VLOOKUP(B298,data!$A$1:$CA$300,13,FALSE))</f>
        <v>0185-22-4555</v>
      </c>
      <c r="E304" s="341"/>
      <c r="F304" s="342"/>
      <c r="G304" s="314"/>
      <c r="H304" s="314"/>
      <c r="I304" s="314"/>
      <c r="J304" s="314"/>
      <c r="K304" s="310"/>
      <c r="L304" s="307"/>
      <c r="M304" s="310"/>
      <c r="N304" s="307"/>
      <c r="O304" s="310"/>
      <c r="P304" s="307"/>
      <c r="Q304" s="310"/>
      <c r="R304" s="307"/>
      <c r="S304" s="310"/>
      <c r="T304" s="307"/>
      <c r="U304" s="310"/>
      <c r="V304" s="307"/>
      <c r="W304" s="310"/>
      <c r="X304" s="307"/>
      <c r="Y304" s="310"/>
      <c r="Z304" s="307"/>
      <c r="AA304" s="308"/>
      <c r="AB304" s="309"/>
    </row>
    <row r="305" spans="2:28" ht="3.75" customHeight="1">
      <c r="B305" s="312"/>
      <c r="C305" s="51"/>
      <c r="D305" s="53"/>
      <c r="E305" s="55"/>
      <c r="F305" s="60"/>
      <c r="G305" s="314"/>
      <c r="H305" s="314"/>
      <c r="I305" s="314"/>
      <c r="J305" s="314"/>
      <c r="K305" s="310"/>
      <c r="L305" s="307"/>
      <c r="M305" s="310"/>
      <c r="N305" s="307"/>
      <c r="O305" s="310"/>
      <c r="P305" s="307"/>
      <c r="Q305" s="310"/>
      <c r="R305" s="307"/>
      <c r="S305" s="310"/>
      <c r="T305" s="307"/>
      <c r="U305" s="310"/>
      <c r="V305" s="307"/>
      <c r="W305" s="310"/>
      <c r="X305" s="307"/>
      <c r="Y305" s="310"/>
      <c r="Z305" s="307"/>
      <c r="AA305" s="308"/>
      <c r="AB305" s="309"/>
    </row>
    <row r="306" spans="2:28" ht="13.5" customHeight="1">
      <c r="B306" s="312"/>
      <c r="C306" s="51" t="s">
        <v>326</v>
      </c>
      <c r="D306" s="54" t="str">
        <f>IF(B298="","",VLOOKUP(B298,data!$A$1:$CA$300,24,FALSE))</f>
        <v>08:30</v>
      </c>
      <c r="E306" s="57" t="s">
        <v>8</v>
      </c>
      <c r="F306" s="59" t="str">
        <f>IF(B298="","",VLOOKUP(B298,data!$A$1:$CA$300,25,FALSE))</f>
        <v>17:30</v>
      </c>
      <c r="G306" s="314"/>
      <c r="H306" s="314"/>
      <c r="I306" s="314"/>
      <c r="J306" s="314"/>
      <c r="K306" s="310"/>
      <c r="L306" s="307"/>
      <c r="M306" s="310"/>
      <c r="N306" s="307"/>
      <c r="O306" s="310"/>
      <c r="P306" s="307"/>
      <c r="Q306" s="310"/>
      <c r="R306" s="307"/>
      <c r="S306" s="310"/>
      <c r="T306" s="307"/>
      <c r="U306" s="310"/>
      <c r="V306" s="307"/>
      <c r="W306" s="310"/>
      <c r="X306" s="307"/>
      <c r="Y306" s="310"/>
      <c r="Z306" s="307"/>
      <c r="AA306" s="308"/>
      <c r="AB306" s="309"/>
    </row>
    <row r="307" spans="2:28" ht="27" customHeight="1">
      <c r="B307" s="313"/>
      <c r="C307" s="52" t="s">
        <v>1185</v>
      </c>
      <c r="D307" s="331" t="str">
        <f>IF(B298="","",VLOOKUP(B298,data!$A$1:$CA$300,26,FALSE))</f>
        <v>年中無休</v>
      </c>
      <c r="E307" s="332"/>
      <c r="F307" s="333"/>
      <c r="G307" s="314"/>
      <c r="H307" s="314"/>
      <c r="I307" s="314"/>
      <c r="J307" s="314"/>
      <c r="K307" s="310"/>
      <c r="L307" s="307"/>
      <c r="M307" s="310"/>
      <c r="N307" s="307"/>
      <c r="O307" s="310"/>
      <c r="P307" s="307"/>
      <c r="Q307" s="310"/>
      <c r="R307" s="307"/>
      <c r="S307" s="310"/>
      <c r="T307" s="307"/>
      <c r="U307" s="310"/>
      <c r="V307" s="307"/>
      <c r="W307" s="310"/>
      <c r="X307" s="307"/>
      <c r="Y307" s="310"/>
      <c r="Z307" s="307"/>
      <c r="AA307" s="308"/>
      <c r="AB307" s="309"/>
    </row>
  </sheetData>
  <mergeCells count="930">
    <mergeCell ref="H1:J1"/>
    <mergeCell ref="K1:Z1"/>
    <mergeCell ref="D8:F8"/>
    <mergeCell ref="D9:F9"/>
    <mergeCell ref="D13:F13"/>
    <mergeCell ref="D14:F14"/>
    <mergeCell ref="D17:F17"/>
    <mergeCell ref="D18:F18"/>
    <mergeCell ref="D19:F19"/>
    <mergeCell ref="I2:I7"/>
    <mergeCell ref="J2:J7"/>
    <mergeCell ref="K2:K7"/>
    <mergeCell ref="L2:L7"/>
    <mergeCell ref="M2:M7"/>
    <mergeCell ref="N2:N7"/>
    <mergeCell ref="O2:O7"/>
    <mergeCell ref="P2:P7"/>
    <mergeCell ref="Q2:Q7"/>
    <mergeCell ref="R2:R7"/>
    <mergeCell ref="S2:S7"/>
    <mergeCell ref="T2:T7"/>
    <mergeCell ref="U2:U7"/>
    <mergeCell ref="V2:V7"/>
    <mergeCell ref="W2:W7"/>
    <mergeCell ref="D83:F83"/>
    <mergeCell ref="D84:F84"/>
    <mergeCell ref="D87:F87"/>
    <mergeCell ref="D88:F88"/>
    <mergeCell ref="D89:F89"/>
    <mergeCell ref="D93:F93"/>
    <mergeCell ref="D58:F58"/>
    <mergeCell ref="D59:F59"/>
    <mergeCell ref="D63:F63"/>
    <mergeCell ref="D64:F64"/>
    <mergeCell ref="D67:F67"/>
    <mergeCell ref="D68:F68"/>
    <mergeCell ref="D69:F69"/>
    <mergeCell ref="D73:F73"/>
    <mergeCell ref="D74:F74"/>
    <mergeCell ref="D133:F133"/>
    <mergeCell ref="D134:F134"/>
    <mergeCell ref="D137:F137"/>
    <mergeCell ref="D138:F138"/>
    <mergeCell ref="D139:F139"/>
    <mergeCell ref="D143:F143"/>
    <mergeCell ref="D144:F144"/>
    <mergeCell ref="D147:F147"/>
    <mergeCell ref="D113:F113"/>
    <mergeCell ref="D114:F114"/>
    <mergeCell ref="D117:F117"/>
    <mergeCell ref="D118:F118"/>
    <mergeCell ref="D119:F119"/>
    <mergeCell ref="D123:F123"/>
    <mergeCell ref="D124:F124"/>
    <mergeCell ref="D127:F127"/>
    <mergeCell ref="D128:F128"/>
    <mergeCell ref="D183:F183"/>
    <mergeCell ref="D148:F148"/>
    <mergeCell ref="D149:F149"/>
    <mergeCell ref="D153:F153"/>
    <mergeCell ref="D154:F154"/>
    <mergeCell ref="D157:F157"/>
    <mergeCell ref="D158:F158"/>
    <mergeCell ref="D159:F159"/>
    <mergeCell ref="D163:F163"/>
    <mergeCell ref="D164:F164"/>
    <mergeCell ref="D217:F217"/>
    <mergeCell ref="D218:F218"/>
    <mergeCell ref="D184:F184"/>
    <mergeCell ref="D187:F187"/>
    <mergeCell ref="D188:F188"/>
    <mergeCell ref="D189:F189"/>
    <mergeCell ref="D193:F193"/>
    <mergeCell ref="D194:F194"/>
    <mergeCell ref="D197:F197"/>
    <mergeCell ref="D198:F198"/>
    <mergeCell ref="D199:F199"/>
    <mergeCell ref="D243:F243"/>
    <mergeCell ref="D244:F244"/>
    <mergeCell ref="D247:F247"/>
    <mergeCell ref="D248:F248"/>
    <mergeCell ref="D249:F249"/>
    <mergeCell ref="D253:F253"/>
    <mergeCell ref="D254:F254"/>
    <mergeCell ref="D219:F219"/>
    <mergeCell ref="D223:F223"/>
    <mergeCell ref="D224:F224"/>
    <mergeCell ref="D227:F227"/>
    <mergeCell ref="D228:F228"/>
    <mergeCell ref="D229:F229"/>
    <mergeCell ref="D233:F233"/>
    <mergeCell ref="D234:F234"/>
    <mergeCell ref="D237:F237"/>
    <mergeCell ref="D293:F293"/>
    <mergeCell ref="D294:F294"/>
    <mergeCell ref="D297:F297"/>
    <mergeCell ref="D298:F298"/>
    <mergeCell ref="D299:F299"/>
    <mergeCell ref="D303:F303"/>
    <mergeCell ref="D304:F304"/>
    <mergeCell ref="D307:F307"/>
    <mergeCell ref="H2:H7"/>
    <mergeCell ref="D274:F274"/>
    <mergeCell ref="D277:F277"/>
    <mergeCell ref="D278:F278"/>
    <mergeCell ref="D279:F279"/>
    <mergeCell ref="D283:F283"/>
    <mergeCell ref="D284:F284"/>
    <mergeCell ref="D287:F287"/>
    <mergeCell ref="D288:F288"/>
    <mergeCell ref="D289:F289"/>
    <mergeCell ref="D257:F257"/>
    <mergeCell ref="D258:F258"/>
    <mergeCell ref="D259:F259"/>
    <mergeCell ref="D263:F263"/>
    <mergeCell ref="D264:F264"/>
    <mergeCell ref="D267:F267"/>
    <mergeCell ref="Y2:Y7"/>
    <mergeCell ref="Z2:Z7"/>
    <mergeCell ref="C10:C11"/>
    <mergeCell ref="D10:F11"/>
    <mergeCell ref="C20:C21"/>
    <mergeCell ref="D20:F21"/>
    <mergeCell ref="C30:C31"/>
    <mergeCell ref="D30:F31"/>
    <mergeCell ref="W8:W17"/>
    <mergeCell ref="X8:X17"/>
    <mergeCell ref="Y8:Y17"/>
    <mergeCell ref="Z8:Z17"/>
    <mergeCell ref="D23:F23"/>
    <mergeCell ref="D24:F24"/>
    <mergeCell ref="D27:F27"/>
    <mergeCell ref="D28:F28"/>
    <mergeCell ref="D29:F29"/>
    <mergeCell ref="C50:C51"/>
    <mergeCell ref="D50:F51"/>
    <mergeCell ref="C60:C61"/>
    <mergeCell ref="D60:F61"/>
    <mergeCell ref="C70:C71"/>
    <mergeCell ref="D70:F71"/>
    <mergeCell ref="C80:C81"/>
    <mergeCell ref="D80:F81"/>
    <mergeCell ref="X2:X7"/>
    <mergeCell ref="D77:F77"/>
    <mergeCell ref="D78:F78"/>
    <mergeCell ref="D79:F79"/>
    <mergeCell ref="D39:F39"/>
    <mergeCell ref="D43:F43"/>
    <mergeCell ref="D44:F44"/>
    <mergeCell ref="D47:F47"/>
    <mergeCell ref="D48:F48"/>
    <mergeCell ref="D49:F49"/>
    <mergeCell ref="D53:F53"/>
    <mergeCell ref="D54:F54"/>
    <mergeCell ref="D57:F57"/>
    <mergeCell ref="D33:F33"/>
    <mergeCell ref="D34:F34"/>
    <mergeCell ref="D37:F37"/>
    <mergeCell ref="C90:C91"/>
    <mergeCell ref="D90:F91"/>
    <mergeCell ref="C100:C101"/>
    <mergeCell ref="D100:F101"/>
    <mergeCell ref="C110:C111"/>
    <mergeCell ref="D110:F111"/>
    <mergeCell ref="C120:C121"/>
    <mergeCell ref="D120:F121"/>
    <mergeCell ref="C130:C131"/>
    <mergeCell ref="D130:F131"/>
    <mergeCell ref="D129:F129"/>
    <mergeCell ref="D94:F94"/>
    <mergeCell ref="D97:F97"/>
    <mergeCell ref="D98:F98"/>
    <mergeCell ref="D99:F99"/>
    <mergeCell ref="D103:F103"/>
    <mergeCell ref="D104:F104"/>
    <mergeCell ref="D107:F107"/>
    <mergeCell ref="D108:F108"/>
    <mergeCell ref="D109:F109"/>
    <mergeCell ref="C140:C141"/>
    <mergeCell ref="D140:F141"/>
    <mergeCell ref="C150:C151"/>
    <mergeCell ref="D150:F151"/>
    <mergeCell ref="C160:C161"/>
    <mergeCell ref="D160:F161"/>
    <mergeCell ref="C170:C171"/>
    <mergeCell ref="D170:F171"/>
    <mergeCell ref="C180:C181"/>
    <mergeCell ref="D180:F181"/>
    <mergeCell ref="D167:F167"/>
    <mergeCell ref="D168:F168"/>
    <mergeCell ref="D169:F169"/>
    <mergeCell ref="D173:F173"/>
    <mergeCell ref="D174:F174"/>
    <mergeCell ref="D177:F177"/>
    <mergeCell ref="D178:F178"/>
    <mergeCell ref="D179:F179"/>
    <mergeCell ref="J228:J230"/>
    <mergeCell ref="C230:C231"/>
    <mergeCell ref="D230:F231"/>
    <mergeCell ref="J231:J235"/>
    <mergeCell ref="J236:J237"/>
    <mergeCell ref="C240:C241"/>
    <mergeCell ref="D240:F241"/>
    <mergeCell ref="C190:C191"/>
    <mergeCell ref="D190:F191"/>
    <mergeCell ref="C200:C201"/>
    <mergeCell ref="D200:F201"/>
    <mergeCell ref="J208:J210"/>
    <mergeCell ref="C210:C211"/>
    <mergeCell ref="D210:F211"/>
    <mergeCell ref="J211:J215"/>
    <mergeCell ref="J216:J217"/>
    <mergeCell ref="D238:F238"/>
    <mergeCell ref="D239:F239"/>
    <mergeCell ref="D203:F203"/>
    <mergeCell ref="D204:F204"/>
    <mergeCell ref="D207:F207"/>
    <mergeCell ref="D208:F208"/>
    <mergeCell ref="D209:F209"/>
    <mergeCell ref="D213:F213"/>
    <mergeCell ref="C250:C251"/>
    <mergeCell ref="D250:F251"/>
    <mergeCell ref="C260:C261"/>
    <mergeCell ref="D260:F261"/>
    <mergeCell ref="C270:C271"/>
    <mergeCell ref="D270:F271"/>
    <mergeCell ref="C280:C281"/>
    <mergeCell ref="D280:F281"/>
    <mergeCell ref="C290:C291"/>
    <mergeCell ref="D290:F291"/>
    <mergeCell ref="D268:F268"/>
    <mergeCell ref="D269:F269"/>
    <mergeCell ref="D273:F273"/>
    <mergeCell ref="C300:C301"/>
    <mergeCell ref="D300:F301"/>
    <mergeCell ref="B1:B7"/>
    <mergeCell ref="C1:F7"/>
    <mergeCell ref="G1:G7"/>
    <mergeCell ref="AA1:AA7"/>
    <mergeCell ref="AB1:AB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AA8:AA17"/>
    <mergeCell ref="AB8:AB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Z18:Z27"/>
    <mergeCell ref="AA18:AA27"/>
    <mergeCell ref="AB18:AB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Y28:Y37"/>
    <mergeCell ref="Z28:Z37"/>
    <mergeCell ref="AA28:AA37"/>
    <mergeCell ref="AB28:AB37"/>
    <mergeCell ref="B38:B47"/>
    <mergeCell ref="G38:G47"/>
    <mergeCell ref="H38:H47"/>
    <mergeCell ref="I38:I47"/>
    <mergeCell ref="J38:J47"/>
    <mergeCell ref="K38:K47"/>
    <mergeCell ref="L38:L47"/>
    <mergeCell ref="M38:M47"/>
    <mergeCell ref="N38:N47"/>
    <mergeCell ref="C40:C41"/>
    <mergeCell ref="D40:F41"/>
    <mergeCell ref="D38:F38"/>
    <mergeCell ref="O38:O47"/>
    <mergeCell ref="P38:P47"/>
    <mergeCell ref="Q38:Q47"/>
    <mergeCell ref="R38:R47"/>
    <mergeCell ref="S38:S47"/>
    <mergeCell ref="T38:T47"/>
    <mergeCell ref="U38:U47"/>
    <mergeCell ref="V38:V47"/>
    <mergeCell ref="W38:W47"/>
    <mergeCell ref="X38:X47"/>
    <mergeCell ref="Y38:Y47"/>
    <mergeCell ref="Z38:Z47"/>
    <mergeCell ref="AA38:AA47"/>
    <mergeCell ref="AB38:AB47"/>
    <mergeCell ref="B48:B57"/>
    <mergeCell ref="G48:G57"/>
    <mergeCell ref="H48:H5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W57"/>
    <mergeCell ref="X48:X57"/>
    <mergeCell ref="Y48:Y57"/>
    <mergeCell ref="Z48:Z57"/>
    <mergeCell ref="AA48:AA57"/>
    <mergeCell ref="AB48:AB57"/>
    <mergeCell ref="B58:B67"/>
    <mergeCell ref="G58:G67"/>
    <mergeCell ref="H58:H67"/>
    <mergeCell ref="I58:I67"/>
    <mergeCell ref="J58:J67"/>
    <mergeCell ref="K58:K67"/>
    <mergeCell ref="L58:L67"/>
    <mergeCell ref="M58:M67"/>
    <mergeCell ref="N58:N67"/>
    <mergeCell ref="O58:O67"/>
    <mergeCell ref="P58:P67"/>
    <mergeCell ref="Q58:Q67"/>
    <mergeCell ref="R58:R67"/>
    <mergeCell ref="S58:S67"/>
    <mergeCell ref="T58:T67"/>
    <mergeCell ref="U58:U67"/>
    <mergeCell ref="V58:V67"/>
    <mergeCell ref="W58:W67"/>
    <mergeCell ref="X58:X67"/>
    <mergeCell ref="Y58:Y67"/>
    <mergeCell ref="Z58:Z67"/>
    <mergeCell ref="AA58:AA67"/>
    <mergeCell ref="AB58:AB67"/>
    <mergeCell ref="B68:B77"/>
    <mergeCell ref="G68:G77"/>
    <mergeCell ref="H68:H77"/>
    <mergeCell ref="I68:I77"/>
    <mergeCell ref="J68:J77"/>
    <mergeCell ref="K68:K77"/>
    <mergeCell ref="L68:L77"/>
    <mergeCell ref="M68:M77"/>
    <mergeCell ref="N68:N77"/>
    <mergeCell ref="O68:O77"/>
    <mergeCell ref="P68:P77"/>
    <mergeCell ref="Q68:Q77"/>
    <mergeCell ref="R68:R77"/>
    <mergeCell ref="S68:S77"/>
    <mergeCell ref="T68:T77"/>
    <mergeCell ref="U68:U77"/>
    <mergeCell ref="V68:V77"/>
    <mergeCell ref="W68:W77"/>
    <mergeCell ref="X68:X77"/>
    <mergeCell ref="Y68:Y77"/>
    <mergeCell ref="Z68:Z77"/>
    <mergeCell ref="AA68:AA77"/>
    <mergeCell ref="AB68:AB77"/>
    <mergeCell ref="B78:B87"/>
    <mergeCell ref="G78:G87"/>
    <mergeCell ref="H78:H87"/>
    <mergeCell ref="I78:I87"/>
    <mergeCell ref="J78:J87"/>
    <mergeCell ref="K78:K87"/>
    <mergeCell ref="L78:L87"/>
    <mergeCell ref="M78:M87"/>
    <mergeCell ref="N78:N87"/>
    <mergeCell ref="O78:O87"/>
    <mergeCell ref="P78:P87"/>
    <mergeCell ref="Q78:Q87"/>
    <mergeCell ref="R78:R87"/>
    <mergeCell ref="S78:S87"/>
    <mergeCell ref="T78:T87"/>
    <mergeCell ref="U78:U87"/>
    <mergeCell ref="V78:V87"/>
    <mergeCell ref="W78:W87"/>
    <mergeCell ref="X78:X87"/>
    <mergeCell ref="Y78:Y87"/>
    <mergeCell ref="Z78:Z87"/>
    <mergeCell ref="AA78:AA87"/>
    <mergeCell ref="AB78:AB87"/>
    <mergeCell ref="B88:B97"/>
    <mergeCell ref="G88:G97"/>
    <mergeCell ref="H88:H97"/>
    <mergeCell ref="I88:I97"/>
    <mergeCell ref="J88:J97"/>
    <mergeCell ref="K88:K97"/>
    <mergeCell ref="L88:L97"/>
    <mergeCell ref="M88:M97"/>
    <mergeCell ref="N88:N97"/>
    <mergeCell ref="O88:O97"/>
    <mergeCell ref="P88:P97"/>
    <mergeCell ref="Q88:Q97"/>
    <mergeCell ref="R88:R97"/>
    <mergeCell ref="S88:S97"/>
    <mergeCell ref="T88:T97"/>
    <mergeCell ref="U88:U97"/>
    <mergeCell ref="V88:V97"/>
    <mergeCell ref="W88:W97"/>
    <mergeCell ref="X88:X97"/>
    <mergeCell ref="Y88:Y97"/>
    <mergeCell ref="Z88:Z97"/>
    <mergeCell ref="AA88:AA97"/>
    <mergeCell ref="AB88:AB97"/>
    <mergeCell ref="B98:B107"/>
    <mergeCell ref="G98:G107"/>
    <mergeCell ref="H98:H107"/>
    <mergeCell ref="I98:I107"/>
    <mergeCell ref="J98:J107"/>
    <mergeCell ref="K98:K107"/>
    <mergeCell ref="L98:L107"/>
    <mergeCell ref="M98:M107"/>
    <mergeCell ref="N98:N107"/>
    <mergeCell ref="O98:O107"/>
    <mergeCell ref="P98:P107"/>
    <mergeCell ref="Q98:Q107"/>
    <mergeCell ref="R98:R107"/>
    <mergeCell ref="S98:S107"/>
    <mergeCell ref="T98:T107"/>
    <mergeCell ref="U98:U107"/>
    <mergeCell ref="V98:V107"/>
    <mergeCell ref="W98:W107"/>
    <mergeCell ref="X98:X107"/>
    <mergeCell ref="Y98:Y107"/>
    <mergeCell ref="Z98:Z107"/>
    <mergeCell ref="AA98:AA107"/>
    <mergeCell ref="AB98:AB107"/>
    <mergeCell ref="B108:B117"/>
    <mergeCell ref="G108:G117"/>
    <mergeCell ref="H108:H117"/>
    <mergeCell ref="I108:I117"/>
    <mergeCell ref="J108:J117"/>
    <mergeCell ref="K108:K117"/>
    <mergeCell ref="L108:L117"/>
    <mergeCell ref="M108:M117"/>
    <mergeCell ref="N108:N117"/>
    <mergeCell ref="O108:O117"/>
    <mergeCell ref="P108:P117"/>
    <mergeCell ref="Q108:Q117"/>
    <mergeCell ref="R108:R117"/>
    <mergeCell ref="S108:S117"/>
    <mergeCell ref="T108:T117"/>
    <mergeCell ref="U108:U117"/>
    <mergeCell ref="V108:V117"/>
    <mergeCell ref="W108:W117"/>
    <mergeCell ref="X108:X117"/>
    <mergeCell ref="Y108:Y117"/>
    <mergeCell ref="Z108:Z117"/>
    <mergeCell ref="AA108:AA117"/>
    <mergeCell ref="AB108:AB117"/>
    <mergeCell ref="B118:B127"/>
    <mergeCell ref="G118:G127"/>
    <mergeCell ref="H118:H127"/>
    <mergeCell ref="I118:I127"/>
    <mergeCell ref="J118:J127"/>
    <mergeCell ref="K118:K127"/>
    <mergeCell ref="L118:L127"/>
    <mergeCell ref="M118:M127"/>
    <mergeCell ref="N118:N127"/>
    <mergeCell ref="O118:O127"/>
    <mergeCell ref="P118:P127"/>
    <mergeCell ref="Q118:Q127"/>
    <mergeCell ref="R118:R127"/>
    <mergeCell ref="S118:S127"/>
    <mergeCell ref="T118:T127"/>
    <mergeCell ref="U118:U127"/>
    <mergeCell ref="V118:V127"/>
    <mergeCell ref="W118:W127"/>
    <mergeCell ref="X118:X127"/>
    <mergeCell ref="Y118:Y127"/>
    <mergeCell ref="Z118:Z127"/>
    <mergeCell ref="AA118:AA127"/>
    <mergeCell ref="AB118:AB127"/>
    <mergeCell ref="B128:B137"/>
    <mergeCell ref="G128:G137"/>
    <mergeCell ref="H128:H137"/>
    <mergeCell ref="I128:I137"/>
    <mergeCell ref="J128:J137"/>
    <mergeCell ref="K128:K137"/>
    <mergeCell ref="L128:L137"/>
    <mergeCell ref="M128:M137"/>
    <mergeCell ref="N128:N137"/>
    <mergeCell ref="O128:O137"/>
    <mergeCell ref="P128:P137"/>
    <mergeCell ref="Q128:Q137"/>
    <mergeCell ref="R128:R137"/>
    <mergeCell ref="S128:S137"/>
    <mergeCell ref="T128:T137"/>
    <mergeCell ref="U128:U137"/>
    <mergeCell ref="V128:V137"/>
    <mergeCell ref="W128:W137"/>
    <mergeCell ref="X128:X137"/>
    <mergeCell ref="Y128:Y137"/>
    <mergeCell ref="Z128:Z137"/>
    <mergeCell ref="AA128:AA137"/>
    <mergeCell ref="AB128:AB137"/>
    <mergeCell ref="B138:B147"/>
    <mergeCell ref="G138:G147"/>
    <mergeCell ref="H138:H147"/>
    <mergeCell ref="I138:I147"/>
    <mergeCell ref="J138:J147"/>
    <mergeCell ref="K138:K147"/>
    <mergeCell ref="L138:L147"/>
    <mergeCell ref="M138:M147"/>
    <mergeCell ref="N138:N147"/>
    <mergeCell ref="O138:O147"/>
    <mergeCell ref="P138:P147"/>
    <mergeCell ref="Q138:Q147"/>
    <mergeCell ref="R138:R147"/>
    <mergeCell ref="S138:S147"/>
    <mergeCell ref="T138:T147"/>
    <mergeCell ref="U138:U147"/>
    <mergeCell ref="V138:V147"/>
    <mergeCell ref="W138:W147"/>
    <mergeCell ref="X138:X147"/>
    <mergeCell ref="Y138:Y147"/>
    <mergeCell ref="Z138:Z147"/>
    <mergeCell ref="AA138:AA147"/>
    <mergeCell ref="AB138:AB147"/>
    <mergeCell ref="B148:B157"/>
    <mergeCell ref="G148:G157"/>
    <mergeCell ref="H148:H157"/>
    <mergeCell ref="I148:I157"/>
    <mergeCell ref="J148:J157"/>
    <mergeCell ref="K148:K157"/>
    <mergeCell ref="L148:L157"/>
    <mergeCell ref="M148:M157"/>
    <mergeCell ref="N148:N157"/>
    <mergeCell ref="O148:O157"/>
    <mergeCell ref="P148:P157"/>
    <mergeCell ref="Q148:Q157"/>
    <mergeCell ref="R148:R157"/>
    <mergeCell ref="S148:S157"/>
    <mergeCell ref="T148:T157"/>
    <mergeCell ref="U148:U157"/>
    <mergeCell ref="V148:V157"/>
    <mergeCell ref="W148:W157"/>
    <mergeCell ref="X148:X157"/>
    <mergeCell ref="Y148:Y157"/>
    <mergeCell ref="Z148:Z157"/>
    <mergeCell ref="AA148:AA157"/>
    <mergeCell ref="AB148:AB157"/>
    <mergeCell ref="B158:B167"/>
    <mergeCell ref="G158:G167"/>
    <mergeCell ref="H158:H167"/>
    <mergeCell ref="I158:I167"/>
    <mergeCell ref="J158:J167"/>
    <mergeCell ref="K158:K167"/>
    <mergeCell ref="L158:L167"/>
    <mergeCell ref="M158:M167"/>
    <mergeCell ref="N158:N167"/>
    <mergeCell ref="O158:O167"/>
    <mergeCell ref="P158:P167"/>
    <mergeCell ref="Q158:Q167"/>
    <mergeCell ref="R158:R167"/>
    <mergeCell ref="S158:S167"/>
    <mergeCell ref="T158:T167"/>
    <mergeCell ref="U158:U167"/>
    <mergeCell ref="V158:V167"/>
    <mergeCell ref="W158:W167"/>
    <mergeCell ref="X158:X167"/>
    <mergeCell ref="Y158:Y167"/>
    <mergeCell ref="Z158:Z167"/>
    <mergeCell ref="AA158:AA167"/>
    <mergeCell ref="AB158:AB167"/>
    <mergeCell ref="B168:B177"/>
    <mergeCell ref="G168:G177"/>
    <mergeCell ref="H168:H177"/>
    <mergeCell ref="I168:I177"/>
    <mergeCell ref="J168:J177"/>
    <mergeCell ref="K168:K177"/>
    <mergeCell ref="L168:L177"/>
    <mergeCell ref="M168:M177"/>
    <mergeCell ref="N168:N177"/>
    <mergeCell ref="O168:O177"/>
    <mergeCell ref="P168:P177"/>
    <mergeCell ref="Q168:Q177"/>
    <mergeCell ref="R168:R177"/>
    <mergeCell ref="S168:S177"/>
    <mergeCell ref="T168:T177"/>
    <mergeCell ref="U168:U177"/>
    <mergeCell ref="V168:V177"/>
    <mergeCell ref="W168:W177"/>
    <mergeCell ref="X168:X177"/>
    <mergeCell ref="Y168:Y177"/>
    <mergeCell ref="Z168:Z177"/>
    <mergeCell ref="AA168:AA177"/>
    <mergeCell ref="AB168:AB177"/>
    <mergeCell ref="B178:B187"/>
    <mergeCell ref="G178:G187"/>
    <mergeCell ref="H178:H187"/>
    <mergeCell ref="I178:I187"/>
    <mergeCell ref="J178:J187"/>
    <mergeCell ref="K178:K187"/>
    <mergeCell ref="L178:L187"/>
    <mergeCell ref="M178:M187"/>
    <mergeCell ref="N178:N187"/>
    <mergeCell ref="O178:O187"/>
    <mergeCell ref="P178:P187"/>
    <mergeCell ref="Q178:Q187"/>
    <mergeCell ref="R178:R187"/>
    <mergeCell ref="S178:S187"/>
    <mergeCell ref="T178:T187"/>
    <mergeCell ref="U178:U187"/>
    <mergeCell ref="V178:V187"/>
    <mergeCell ref="W178:W187"/>
    <mergeCell ref="X178:X187"/>
    <mergeCell ref="Y178:Y187"/>
    <mergeCell ref="Z178:Z187"/>
    <mergeCell ref="AA178:AA187"/>
    <mergeCell ref="AB178:AB187"/>
    <mergeCell ref="B188:B197"/>
    <mergeCell ref="G188:G197"/>
    <mergeCell ref="H188:H197"/>
    <mergeCell ref="I188:I197"/>
    <mergeCell ref="J188:J197"/>
    <mergeCell ref="K188:K197"/>
    <mergeCell ref="L188:L197"/>
    <mergeCell ref="M188:M197"/>
    <mergeCell ref="N188:N197"/>
    <mergeCell ref="O188:O197"/>
    <mergeCell ref="P188:P197"/>
    <mergeCell ref="Q188:Q197"/>
    <mergeCell ref="R188:R197"/>
    <mergeCell ref="S188:S197"/>
    <mergeCell ref="T188:T197"/>
    <mergeCell ref="U188:U197"/>
    <mergeCell ref="V188:V197"/>
    <mergeCell ref="W188:W197"/>
    <mergeCell ref="X188:X197"/>
    <mergeCell ref="Y188:Y197"/>
    <mergeCell ref="Z188:Z197"/>
    <mergeCell ref="AA188:AA197"/>
    <mergeCell ref="AB188:AB197"/>
    <mergeCell ref="B198:B207"/>
    <mergeCell ref="G198:G207"/>
    <mergeCell ref="H198:H207"/>
    <mergeCell ref="I198:I207"/>
    <mergeCell ref="J198:J207"/>
    <mergeCell ref="K198:K207"/>
    <mergeCell ref="L198:L207"/>
    <mergeCell ref="M198:M207"/>
    <mergeCell ref="N198:N207"/>
    <mergeCell ref="O198:O207"/>
    <mergeCell ref="P198:P207"/>
    <mergeCell ref="Q198:Q207"/>
    <mergeCell ref="R198:R207"/>
    <mergeCell ref="S198:S207"/>
    <mergeCell ref="T198:T207"/>
    <mergeCell ref="U198:U207"/>
    <mergeCell ref="V198:V207"/>
    <mergeCell ref="W198:W207"/>
    <mergeCell ref="X198:X207"/>
    <mergeCell ref="Y198:Y207"/>
    <mergeCell ref="Z198:Z207"/>
    <mergeCell ref="AA198:AA207"/>
    <mergeCell ref="AB198:AB207"/>
    <mergeCell ref="B208:B217"/>
    <mergeCell ref="G208:G217"/>
    <mergeCell ref="H208:H217"/>
    <mergeCell ref="I208:I217"/>
    <mergeCell ref="K208:K217"/>
    <mergeCell ref="L208:L217"/>
    <mergeCell ref="M208:M217"/>
    <mergeCell ref="N208:N217"/>
    <mergeCell ref="O208:O217"/>
    <mergeCell ref="P208:P217"/>
    <mergeCell ref="Q208:Q217"/>
    <mergeCell ref="R208:R217"/>
    <mergeCell ref="S208:S217"/>
    <mergeCell ref="T208:T217"/>
    <mergeCell ref="U208:U217"/>
    <mergeCell ref="V208:V217"/>
    <mergeCell ref="W208:W217"/>
    <mergeCell ref="X208:X217"/>
    <mergeCell ref="Y208:Y217"/>
    <mergeCell ref="Z208:Z217"/>
    <mergeCell ref="AA208:AA217"/>
    <mergeCell ref="AB208:AB217"/>
    <mergeCell ref="D214:F214"/>
    <mergeCell ref="B218:B227"/>
    <mergeCell ref="G218:G227"/>
    <mergeCell ref="H218:H227"/>
    <mergeCell ref="I218:I227"/>
    <mergeCell ref="J218:J227"/>
    <mergeCell ref="K218:K227"/>
    <mergeCell ref="L218:L227"/>
    <mergeCell ref="M218:M227"/>
    <mergeCell ref="N218:N227"/>
    <mergeCell ref="C220:C221"/>
    <mergeCell ref="D220:F221"/>
    <mergeCell ref="O218:O227"/>
    <mergeCell ref="P218:P227"/>
    <mergeCell ref="Q218:Q227"/>
    <mergeCell ref="R218:R227"/>
    <mergeCell ref="S218:S227"/>
    <mergeCell ref="T218:T227"/>
    <mergeCell ref="U218:U227"/>
    <mergeCell ref="V218:V227"/>
    <mergeCell ref="W218:W227"/>
    <mergeCell ref="X218:X227"/>
    <mergeCell ref="Y218:Y227"/>
    <mergeCell ref="Z218:Z227"/>
    <mergeCell ref="AA218:AA227"/>
    <mergeCell ref="AB218:AB227"/>
    <mergeCell ref="B228:B237"/>
    <mergeCell ref="G228:G237"/>
    <mergeCell ref="H228:H237"/>
    <mergeCell ref="I228:I237"/>
    <mergeCell ref="K228:K237"/>
    <mergeCell ref="L228:L237"/>
    <mergeCell ref="M228:M237"/>
    <mergeCell ref="N228:N237"/>
    <mergeCell ref="O228:O237"/>
    <mergeCell ref="P228:P237"/>
    <mergeCell ref="Q228:Q237"/>
    <mergeCell ref="R228:R237"/>
    <mergeCell ref="S228:S237"/>
    <mergeCell ref="T228:T237"/>
    <mergeCell ref="U228:U237"/>
    <mergeCell ref="V228:V237"/>
    <mergeCell ref="W228:W237"/>
    <mergeCell ref="X228:X237"/>
    <mergeCell ref="Y228:Y237"/>
    <mergeCell ref="Z228:Z237"/>
    <mergeCell ref="AA228:AA237"/>
    <mergeCell ref="AB228:AB237"/>
    <mergeCell ref="B238:B247"/>
    <mergeCell ref="G238:G247"/>
    <mergeCell ref="H238:H247"/>
    <mergeCell ref="I238:I247"/>
    <mergeCell ref="J238:J247"/>
    <mergeCell ref="K238:K247"/>
    <mergeCell ref="L238:L247"/>
    <mergeCell ref="M238:M247"/>
    <mergeCell ref="N238:N247"/>
    <mergeCell ref="O238:O247"/>
    <mergeCell ref="P238:P247"/>
    <mergeCell ref="Q238:Q247"/>
    <mergeCell ref="R238:R247"/>
    <mergeCell ref="S238:S247"/>
    <mergeCell ref="T238:T247"/>
    <mergeCell ref="U238:U247"/>
    <mergeCell ref="V238:V247"/>
    <mergeCell ref="W238:W247"/>
    <mergeCell ref="X238:X247"/>
    <mergeCell ref="Y238:Y247"/>
    <mergeCell ref="Z238:Z247"/>
    <mergeCell ref="AA238:AA247"/>
    <mergeCell ref="AB238:AB247"/>
    <mergeCell ref="B248:B257"/>
    <mergeCell ref="G248:G257"/>
    <mergeCell ref="H248:H257"/>
    <mergeCell ref="I248:I257"/>
    <mergeCell ref="J248:J257"/>
    <mergeCell ref="K248:K257"/>
    <mergeCell ref="L248:L257"/>
    <mergeCell ref="M248:M257"/>
    <mergeCell ref="N248:N257"/>
    <mergeCell ref="O248:O257"/>
    <mergeCell ref="P248:P257"/>
    <mergeCell ref="Q248:Q257"/>
    <mergeCell ref="R248:R257"/>
    <mergeCell ref="S248:S257"/>
    <mergeCell ref="T248:T257"/>
    <mergeCell ref="U248:U257"/>
    <mergeCell ref="V248:V257"/>
    <mergeCell ref="W248:W257"/>
    <mergeCell ref="X248:X257"/>
    <mergeCell ref="Y248:Y257"/>
    <mergeCell ref="Z248:Z257"/>
    <mergeCell ref="AA248:AA257"/>
    <mergeCell ref="AB248:AB257"/>
    <mergeCell ref="B258:B267"/>
    <mergeCell ref="G258:G267"/>
    <mergeCell ref="H258:H267"/>
    <mergeCell ref="I258:I267"/>
    <mergeCell ref="J258:J267"/>
    <mergeCell ref="K258:K267"/>
    <mergeCell ref="L258:L267"/>
    <mergeCell ref="M258:M267"/>
    <mergeCell ref="N258:N267"/>
    <mergeCell ref="O258:O267"/>
    <mergeCell ref="P258:P267"/>
    <mergeCell ref="Q258:Q267"/>
    <mergeCell ref="R258:R267"/>
    <mergeCell ref="S258:S267"/>
    <mergeCell ref="T258:T267"/>
    <mergeCell ref="U258:U267"/>
    <mergeCell ref="V258:V267"/>
    <mergeCell ref="W258:W267"/>
    <mergeCell ref="X258:X267"/>
    <mergeCell ref="Y258:Y267"/>
    <mergeCell ref="Z258:Z267"/>
    <mergeCell ref="AA258:AA267"/>
    <mergeCell ref="AB258:AB267"/>
    <mergeCell ref="B268:B277"/>
    <mergeCell ref="G268:G277"/>
    <mergeCell ref="H268:H277"/>
    <mergeCell ref="I268:I277"/>
    <mergeCell ref="J268:J277"/>
    <mergeCell ref="K268:K277"/>
    <mergeCell ref="L268:L277"/>
    <mergeCell ref="M268:M277"/>
    <mergeCell ref="N268:N277"/>
    <mergeCell ref="W278:W287"/>
    <mergeCell ref="X278:X287"/>
    <mergeCell ref="O268:O277"/>
    <mergeCell ref="P268:P277"/>
    <mergeCell ref="Q268:Q277"/>
    <mergeCell ref="R268:R277"/>
    <mergeCell ref="S268:S277"/>
    <mergeCell ref="T268:T277"/>
    <mergeCell ref="U268:U277"/>
    <mergeCell ref="V268:V277"/>
    <mergeCell ref="W268:W277"/>
    <mergeCell ref="X288:X297"/>
    <mergeCell ref="Y288:Y297"/>
    <mergeCell ref="X268:X277"/>
    <mergeCell ref="Y268:Y277"/>
    <mergeCell ref="Z268:Z277"/>
    <mergeCell ref="AA268:AA277"/>
    <mergeCell ref="AB268:AB277"/>
    <mergeCell ref="B278:B287"/>
    <mergeCell ref="G278:G287"/>
    <mergeCell ref="H278:H287"/>
    <mergeCell ref="I278:I287"/>
    <mergeCell ref="J278:J287"/>
    <mergeCell ref="K278:K287"/>
    <mergeCell ref="L278:L287"/>
    <mergeCell ref="M278:M287"/>
    <mergeCell ref="N278:N287"/>
    <mergeCell ref="O278:O287"/>
    <mergeCell ref="P278:P287"/>
    <mergeCell ref="Q278:Q287"/>
    <mergeCell ref="R278:R287"/>
    <mergeCell ref="S278:S287"/>
    <mergeCell ref="T278:T287"/>
    <mergeCell ref="U278:U287"/>
    <mergeCell ref="V278:V287"/>
    <mergeCell ref="Y298:Y307"/>
    <mergeCell ref="Z298:Z307"/>
    <mergeCell ref="Y278:Y287"/>
    <mergeCell ref="Z278:Z287"/>
    <mergeCell ref="AA278:AA287"/>
    <mergeCell ref="AB278:AB287"/>
    <mergeCell ref="B288:B297"/>
    <mergeCell ref="G288:G297"/>
    <mergeCell ref="H288:H297"/>
    <mergeCell ref="I288:I297"/>
    <mergeCell ref="J288:J297"/>
    <mergeCell ref="K288:K297"/>
    <mergeCell ref="L288:L297"/>
    <mergeCell ref="M288:M297"/>
    <mergeCell ref="N288:N297"/>
    <mergeCell ref="O288:O297"/>
    <mergeCell ref="P288:P297"/>
    <mergeCell ref="Q288:Q297"/>
    <mergeCell ref="R288:R297"/>
    <mergeCell ref="S288:S297"/>
    <mergeCell ref="T288:T297"/>
    <mergeCell ref="U288:U297"/>
    <mergeCell ref="V288:V297"/>
    <mergeCell ref="W288:W297"/>
    <mergeCell ref="AA298:AA307"/>
    <mergeCell ref="AB298:AB307"/>
    <mergeCell ref="Z288:Z297"/>
    <mergeCell ref="AA288:AA297"/>
    <mergeCell ref="AB288:AB297"/>
    <mergeCell ref="B298:B307"/>
    <mergeCell ref="G298:G307"/>
    <mergeCell ref="H298:H307"/>
    <mergeCell ref="I298:I307"/>
    <mergeCell ref="J298:J307"/>
    <mergeCell ref="K298:K307"/>
    <mergeCell ref="L298:L307"/>
    <mergeCell ref="M298:M307"/>
    <mergeCell ref="N298:N307"/>
    <mergeCell ref="O298:O307"/>
    <mergeCell ref="P298:P307"/>
    <mergeCell ref="Q298:Q307"/>
    <mergeCell ref="R298:R307"/>
    <mergeCell ref="S298:S307"/>
    <mergeCell ref="T298:T307"/>
    <mergeCell ref="U298:U307"/>
    <mergeCell ref="V298:V307"/>
    <mergeCell ref="W298:W307"/>
    <mergeCell ref="X298:X307"/>
  </mergeCells>
  <phoneticPr fontId="17"/>
  <pageMargins left="0.50314960629921257" right="0.50314960629921257" top="0.35629921259842523" bottom="0.35629921259842523"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37"/>
  <sheetViews>
    <sheetView view="pageBreakPreview" zoomScaleSheetLayoutView="100" workbookViewId="0">
      <pane ySplit="7" topLeftCell="A8" activePane="bottomLeft" state="frozenSplit"/>
      <selection pane="bottomLeft" activeCell="B8" sqref="B8:B17"/>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7" width="3.125" style="49" customWidth="1"/>
    <col min="8" max="23" width="3.125" style="48" customWidth="1"/>
    <col min="24" max="24" width="10.75" style="48" customWidth="1"/>
    <col min="25" max="25" width="20" style="48" customWidth="1"/>
    <col min="26" max="26" width="9" style="48" customWidth="1"/>
    <col min="27" max="16384" width="9" style="48"/>
  </cols>
  <sheetData>
    <row r="1" spans="1:25" ht="20.25" customHeight="1">
      <c r="B1" s="207" t="s">
        <v>40</v>
      </c>
      <c r="C1" s="319" t="s">
        <v>889</v>
      </c>
      <c r="D1" s="320"/>
      <c r="E1" s="320"/>
      <c r="F1" s="321"/>
      <c r="G1" s="360" t="s">
        <v>189</v>
      </c>
      <c r="H1" s="330" t="s">
        <v>1013</v>
      </c>
      <c r="I1" s="330"/>
      <c r="J1" s="330"/>
      <c r="K1" s="330"/>
      <c r="L1" s="330"/>
      <c r="M1" s="330"/>
      <c r="N1" s="330"/>
      <c r="O1" s="330"/>
      <c r="P1" s="330"/>
      <c r="Q1" s="330"/>
      <c r="R1" s="330"/>
      <c r="S1" s="330"/>
      <c r="T1" s="330"/>
      <c r="U1" s="330"/>
      <c r="V1" s="330"/>
      <c r="W1" s="330"/>
      <c r="X1" s="329" t="s">
        <v>1043</v>
      </c>
      <c r="Y1" s="329" t="s">
        <v>775</v>
      </c>
    </row>
    <row r="2" spans="1:25" ht="11.25" customHeight="1">
      <c r="B2" s="208"/>
      <c r="C2" s="322"/>
      <c r="D2" s="323"/>
      <c r="E2" s="323"/>
      <c r="F2" s="324"/>
      <c r="G2" s="360"/>
      <c r="H2" s="347" t="s">
        <v>1032</v>
      </c>
      <c r="I2" s="346" t="s">
        <v>1082</v>
      </c>
      <c r="J2" s="347" t="s">
        <v>1159</v>
      </c>
      <c r="K2" s="346" t="s">
        <v>296</v>
      </c>
      <c r="L2" s="347" t="s">
        <v>1176</v>
      </c>
      <c r="M2" s="346" t="s">
        <v>1177</v>
      </c>
      <c r="N2" s="347" t="s">
        <v>1106</v>
      </c>
      <c r="O2" s="346" t="s">
        <v>1124</v>
      </c>
      <c r="P2" s="347" t="s">
        <v>41</v>
      </c>
      <c r="Q2" s="346" t="s">
        <v>1178</v>
      </c>
      <c r="R2" s="347" t="s">
        <v>1164</v>
      </c>
      <c r="S2" s="346" t="s">
        <v>1068</v>
      </c>
      <c r="T2" s="347" t="s">
        <v>893</v>
      </c>
      <c r="U2" s="346" t="s">
        <v>1179</v>
      </c>
      <c r="V2" s="347" t="s">
        <v>847</v>
      </c>
      <c r="W2" s="346" t="s">
        <v>1363</v>
      </c>
      <c r="X2" s="330"/>
      <c r="Y2" s="330"/>
    </row>
    <row r="3" spans="1:25" ht="11.25" customHeight="1">
      <c r="B3" s="208"/>
      <c r="C3" s="322"/>
      <c r="D3" s="323"/>
      <c r="E3" s="323"/>
      <c r="F3" s="324"/>
      <c r="G3" s="360"/>
      <c r="H3" s="347"/>
      <c r="I3" s="346"/>
      <c r="J3" s="347"/>
      <c r="K3" s="346"/>
      <c r="L3" s="347"/>
      <c r="M3" s="346"/>
      <c r="N3" s="347"/>
      <c r="O3" s="346"/>
      <c r="P3" s="347"/>
      <c r="Q3" s="346"/>
      <c r="R3" s="347"/>
      <c r="S3" s="346"/>
      <c r="T3" s="347"/>
      <c r="U3" s="346"/>
      <c r="V3" s="347"/>
      <c r="W3" s="346"/>
      <c r="X3" s="330"/>
      <c r="Y3" s="330"/>
    </row>
    <row r="4" spans="1:25" ht="11.25" customHeight="1">
      <c r="B4" s="208"/>
      <c r="C4" s="322"/>
      <c r="D4" s="323"/>
      <c r="E4" s="323"/>
      <c r="F4" s="324"/>
      <c r="G4" s="360"/>
      <c r="H4" s="347"/>
      <c r="I4" s="346"/>
      <c r="J4" s="347"/>
      <c r="K4" s="346"/>
      <c r="L4" s="347"/>
      <c r="M4" s="346"/>
      <c r="N4" s="347"/>
      <c r="O4" s="346"/>
      <c r="P4" s="347"/>
      <c r="Q4" s="346"/>
      <c r="R4" s="347"/>
      <c r="S4" s="346"/>
      <c r="T4" s="347"/>
      <c r="U4" s="346"/>
      <c r="V4" s="347"/>
      <c r="W4" s="346"/>
      <c r="X4" s="330"/>
      <c r="Y4" s="330"/>
    </row>
    <row r="5" spans="1:25" ht="11.25" customHeight="1">
      <c r="B5" s="208"/>
      <c r="C5" s="322"/>
      <c r="D5" s="323"/>
      <c r="E5" s="323"/>
      <c r="F5" s="324"/>
      <c r="G5" s="360"/>
      <c r="H5" s="347"/>
      <c r="I5" s="346"/>
      <c r="J5" s="347"/>
      <c r="K5" s="346"/>
      <c r="L5" s="347"/>
      <c r="M5" s="346"/>
      <c r="N5" s="347"/>
      <c r="O5" s="346"/>
      <c r="P5" s="347"/>
      <c r="Q5" s="346"/>
      <c r="R5" s="347"/>
      <c r="S5" s="346"/>
      <c r="T5" s="347"/>
      <c r="U5" s="346"/>
      <c r="V5" s="347"/>
      <c r="W5" s="346"/>
      <c r="X5" s="330"/>
      <c r="Y5" s="330"/>
    </row>
    <row r="6" spans="1:25" ht="11.25" customHeight="1">
      <c r="B6" s="208"/>
      <c r="C6" s="322"/>
      <c r="D6" s="323"/>
      <c r="E6" s="323"/>
      <c r="F6" s="324"/>
      <c r="G6" s="360"/>
      <c r="H6" s="347"/>
      <c r="I6" s="346"/>
      <c r="J6" s="347"/>
      <c r="K6" s="346"/>
      <c r="L6" s="347"/>
      <c r="M6" s="346"/>
      <c r="N6" s="347"/>
      <c r="O6" s="346"/>
      <c r="P6" s="347"/>
      <c r="Q6" s="346"/>
      <c r="R6" s="347"/>
      <c r="S6" s="346"/>
      <c r="T6" s="347"/>
      <c r="U6" s="346"/>
      <c r="V6" s="347"/>
      <c r="W6" s="346"/>
      <c r="X6" s="330"/>
      <c r="Y6" s="330"/>
    </row>
    <row r="7" spans="1:25" ht="11.25" customHeight="1">
      <c r="A7" s="62"/>
      <c r="B7" s="209"/>
      <c r="C7" s="325"/>
      <c r="D7" s="326"/>
      <c r="E7" s="326"/>
      <c r="F7" s="327"/>
      <c r="G7" s="360"/>
      <c r="H7" s="347"/>
      <c r="I7" s="346"/>
      <c r="J7" s="347"/>
      <c r="K7" s="346"/>
      <c r="L7" s="347"/>
      <c r="M7" s="346"/>
      <c r="N7" s="347"/>
      <c r="O7" s="346"/>
      <c r="P7" s="347"/>
      <c r="Q7" s="346"/>
      <c r="R7" s="347"/>
      <c r="S7" s="346"/>
      <c r="T7" s="347"/>
      <c r="U7" s="346"/>
      <c r="V7" s="347"/>
      <c r="W7" s="346"/>
      <c r="X7" s="330"/>
      <c r="Y7" s="330"/>
    </row>
    <row r="8" spans="1:25" ht="33.75" customHeight="1">
      <c r="B8" s="311">
        <v>116</v>
      </c>
      <c r="C8" s="63" t="s">
        <v>462</v>
      </c>
      <c r="D8" s="343" t="str">
        <f>IF(B8="","",VLOOKUP(B8,data!$A$1:$CA$300,9,FALSE))</f>
        <v>小規模多機能型居宅介護
かわせみ</v>
      </c>
      <c r="E8" s="344"/>
      <c r="F8" s="345"/>
      <c r="G8" s="64" t="s">
        <v>1258</v>
      </c>
      <c r="H8" s="310" t="str">
        <f>IF(B8="","",VLOOKUP(B8,data!$A$1:$CA$300,31,FALSE))</f>
        <v>要相談</v>
      </c>
      <c r="I8" s="307" t="str">
        <f>IF(B8="","",VLOOKUP(B8,data!$A$1:$CA$300,33,FALSE))</f>
        <v>要相談</v>
      </c>
      <c r="J8" s="310" t="str">
        <f>IF(B8="","",VLOOKUP(B8,data!$A$1:$CA$300,35,FALSE))</f>
        <v>○</v>
      </c>
      <c r="K8" s="307" t="str">
        <f>IF(B8="","",VLOOKUP(B8,data!$A$1:$CA$300,37,FALSE))</f>
        <v>○</v>
      </c>
      <c r="L8" s="310" t="str">
        <f>IF(B8="","",VLOOKUP(B8,data!$A$1:$CA$300,39,FALSE))</f>
        <v>要相談</v>
      </c>
      <c r="M8" s="307" t="str">
        <f>IF(B8="","",VLOOKUP(B8,data!$A$1:$CA$300,41,FALSE))</f>
        <v>×</v>
      </c>
      <c r="N8" s="310" t="str">
        <f>IF(B8="","",VLOOKUP(B8,data!$A$1:$CA$300,43,FALSE))</f>
        <v>×</v>
      </c>
      <c r="O8" s="307" t="str">
        <f>IF(B8="","",VLOOKUP(B8,data!$A$1:$CA$300,45,FALSE))</f>
        <v>要相談</v>
      </c>
      <c r="P8" s="310" t="str">
        <f>IF(B8="","",VLOOKUP(B8,data!$A$1:$CA$300,47,FALSE))</f>
        <v>○</v>
      </c>
      <c r="Q8" s="307" t="str">
        <f>IF(B8="","",VLOOKUP(B8,data!$A$1:$CA$300,49,FALSE))</f>
        <v>要相談</v>
      </c>
      <c r="R8" s="310" t="str">
        <f>IF(B8="","",VLOOKUP(B8,data!$A$1:$CA$300,51,FALSE))</f>
        <v>要相談</v>
      </c>
      <c r="S8" s="307" t="str">
        <f>IF(B8="","",VLOOKUP(B8,data!$A$1:$CA$300,53,FALSE))</f>
        <v>要相談</v>
      </c>
      <c r="T8" s="310" t="str">
        <f>IF(B8="","",VLOOKUP(B8,data!$A$1:$CA$300,55,FALSE))</f>
        <v>○</v>
      </c>
      <c r="U8" s="307" t="str">
        <f>IF(B8="","",VLOOKUP(B8,data!$A$1:$CA$300,57,FALSE))</f>
        <v>○</v>
      </c>
      <c r="V8" s="310" t="str">
        <f>IF(B8="","",VLOOKUP(B8,data!$A$1:$CA$300,59,FALSE))</f>
        <v>要相談</v>
      </c>
      <c r="W8" s="307" t="str">
        <f>IF(B8="","",VLOOKUP(B8,data!$A$1:$CA$300,61,FALSE))</f>
        <v>×</v>
      </c>
      <c r="X8" s="308" t="str">
        <f>IF(B8="","",VLOOKUP(B8,data!$A$1:$CA$300,77,FALSE))</f>
        <v>潟上市</v>
      </c>
      <c r="Y8" s="309" t="str">
        <f>IF(B8="","",VLOOKUP(B8,data!$A$1:$CA$300,78,FALSE))</f>
        <v/>
      </c>
    </row>
    <row r="9" spans="1:25" ht="15" customHeight="1">
      <c r="B9" s="312"/>
      <c r="C9" s="51" t="s">
        <v>637</v>
      </c>
      <c r="D9" s="337" t="str">
        <f>IF(B8="","",VLOOKUP(B8,data!$A$1:$CA$300,10,FALSE))</f>
        <v>010-0201</v>
      </c>
      <c r="E9" s="338"/>
      <c r="F9" s="339"/>
      <c r="G9" s="349" t="str">
        <f>IF(B8="","",VLOOKUP(B8,data!$A$1:$CA$300,73,FALSE))</f>
        <v>9</v>
      </c>
      <c r="H9" s="310"/>
      <c r="I9" s="307"/>
      <c r="J9" s="310"/>
      <c r="K9" s="307"/>
      <c r="L9" s="310"/>
      <c r="M9" s="307"/>
      <c r="N9" s="310"/>
      <c r="O9" s="307"/>
      <c r="P9" s="310"/>
      <c r="Q9" s="307"/>
      <c r="R9" s="310"/>
      <c r="S9" s="307"/>
      <c r="T9" s="310"/>
      <c r="U9" s="307"/>
      <c r="V9" s="310"/>
      <c r="W9" s="307"/>
      <c r="X9" s="308"/>
      <c r="Y9" s="309"/>
    </row>
    <row r="10" spans="1:25" ht="13.5" customHeight="1">
      <c r="B10" s="312"/>
      <c r="C10" s="315" t="s">
        <v>515</v>
      </c>
      <c r="D10" s="316" t="str">
        <f>IF(B8="","",VLOOKUP(B8,data!$A$1:$CA$300,11,FALSE))</f>
        <v>潟上市天王字棒沼台247-4</v>
      </c>
      <c r="E10" s="317"/>
      <c r="F10" s="318"/>
      <c r="G10" s="350"/>
      <c r="H10" s="310"/>
      <c r="I10" s="307"/>
      <c r="J10" s="310"/>
      <c r="K10" s="307"/>
      <c r="L10" s="310"/>
      <c r="M10" s="307"/>
      <c r="N10" s="310"/>
      <c r="O10" s="307"/>
      <c r="P10" s="310"/>
      <c r="Q10" s="307"/>
      <c r="R10" s="310"/>
      <c r="S10" s="307"/>
      <c r="T10" s="310"/>
      <c r="U10" s="307"/>
      <c r="V10" s="310"/>
      <c r="W10" s="307"/>
      <c r="X10" s="308"/>
      <c r="Y10" s="309"/>
    </row>
    <row r="11" spans="1:25" ht="13.5" customHeight="1">
      <c r="B11" s="312"/>
      <c r="C11" s="315"/>
      <c r="D11" s="316"/>
      <c r="E11" s="317"/>
      <c r="F11" s="318"/>
      <c r="G11" s="350"/>
      <c r="H11" s="310"/>
      <c r="I11" s="307"/>
      <c r="J11" s="310"/>
      <c r="K11" s="307"/>
      <c r="L11" s="310"/>
      <c r="M11" s="307"/>
      <c r="N11" s="310"/>
      <c r="O11" s="307"/>
      <c r="P11" s="310"/>
      <c r="Q11" s="307"/>
      <c r="R11" s="310"/>
      <c r="S11" s="307"/>
      <c r="T11" s="310"/>
      <c r="U11" s="307"/>
      <c r="V11" s="310"/>
      <c r="W11" s="307"/>
      <c r="X11" s="308"/>
      <c r="Y11" s="309"/>
    </row>
    <row r="12" spans="1:25" ht="3.75" customHeight="1">
      <c r="B12" s="312"/>
      <c r="C12" s="51"/>
      <c r="D12" s="53"/>
      <c r="E12" s="55"/>
      <c r="F12" s="60"/>
      <c r="G12" s="351"/>
      <c r="H12" s="310"/>
      <c r="I12" s="307"/>
      <c r="J12" s="310"/>
      <c r="K12" s="307"/>
      <c r="L12" s="310"/>
      <c r="M12" s="307"/>
      <c r="N12" s="310"/>
      <c r="O12" s="307"/>
      <c r="P12" s="310"/>
      <c r="Q12" s="307"/>
      <c r="R12" s="310"/>
      <c r="S12" s="307"/>
      <c r="T12" s="310"/>
      <c r="U12" s="307"/>
      <c r="V12" s="310"/>
      <c r="W12" s="307"/>
      <c r="X12" s="308"/>
      <c r="Y12" s="309"/>
    </row>
    <row r="13" spans="1:25" ht="13.5" customHeight="1">
      <c r="B13" s="312"/>
      <c r="C13" s="51" t="s">
        <v>526</v>
      </c>
      <c r="D13" s="340" t="str">
        <f>IF(B8="","",VLOOKUP(B8,data!$A$1:$CA$300,12,FALSE))</f>
        <v>018-872-2520</v>
      </c>
      <c r="E13" s="341"/>
      <c r="F13" s="342"/>
      <c r="G13" s="361" t="s">
        <v>247</v>
      </c>
      <c r="H13" s="310"/>
      <c r="I13" s="307"/>
      <c r="J13" s="310"/>
      <c r="K13" s="307"/>
      <c r="L13" s="310"/>
      <c r="M13" s="307"/>
      <c r="N13" s="310"/>
      <c r="O13" s="307"/>
      <c r="P13" s="310"/>
      <c r="Q13" s="307"/>
      <c r="R13" s="310"/>
      <c r="S13" s="307"/>
      <c r="T13" s="310"/>
      <c r="U13" s="307"/>
      <c r="V13" s="310"/>
      <c r="W13" s="307"/>
      <c r="X13" s="308"/>
      <c r="Y13" s="309"/>
    </row>
    <row r="14" spans="1:25" ht="13.5" customHeight="1">
      <c r="B14" s="312"/>
      <c r="C14" s="51" t="s">
        <v>1184</v>
      </c>
      <c r="D14" s="340" t="str">
        <f>IF(B8="","",VLOOKUP(B8,data!$A$1:$CA$300,13,FALSE))</f>
        <v>018-872-2519</v>
      </c>
      <c r="E14" s="341"/>
      <c r="F14" s="342"/>
      <c r="G14" s="362"/>
      <c r="H14" s="310"/>
      <c r="I14" s="307"/>
      <c r="J14" s="310"/>
      <c r="K14" s="307"/>
      <c r="L14" s="310"/>
      <c r="M14" s="307"/>
      <c r="N14" s="310"/>
      <c r="O14" s="307"/>
      <c r="P14" s="310"/>
      <c r="Q14" s="307"/>
      <c r="R14" s="310"/>
      <c r="S14" s="307"/>
      <c r="T14" s="310"/>
      <c r="U14" s="307"/>
      <c r="V14" s="310"/>
      <c r="W14" s="307"/>
      <c r="X14" s="308"/>
      <c r="Y14" s="309"/>
    </row>
    <row r="15" spans="1:25" ht="3.75" customHeight="1">
      <c r="B15" s="312"/>
      <c r="C15" s="51"/>
      <c r="D15" s="53"/>
      <c r="E15" s="55"/>
      <c r="F15" s="60"/>
      <c r="G15" s="362"/>
      <c r="H15" s="310"/>
      <c r="I15" s="307"/>
      <c r="J15" s="310"/>
      <c r="K15" s="307"/>
      <c r="L15" s="310"/>
      <c r="M15" s="307"/>
      <c r="N15" s="310"/>
      <c r="O15" s="307"/>
      <c r="P15" s="310"/>
      <c r="Q15" s="307"/>
      <c r="R15" s="310"/>
      <c r="S15" s="307"/>
      <c r="T15" s="310"/>
      <c r="U15" s="307"/>
      <c r="V15" s="310"/>
      <c r="W15" s="307"/>
      <c r="X15" s="308"/>
      <c r="Y15" s="309"/>
    </row>
    <row r="16" spans="1:25" ht="13.5" customHeight="1">
      <c r="B16" s="312"/>
      <c r="C16" s="51" t="s">
        <v>326</v>
      </c>
      <c r="D16" s="54" t="str">
        <f>IF(B8="","",VLOOKUP(B8,data!$A$1:$CA$300,24,FALSE))</f>
        <v>08:30</v>
      </c>
      <c r="E16" s="57" t="s">
        <v>8</v>
      </c>
      <c r="F16" s="59" t="str">
        <f>IF(B8="","",VLOOKUP(B8,data!$A$1:$CA$300,25,FALSE))</f>
        <v>17:30</v>
      </c>
      <c r="G16" s="363"/>
      <c r="H16" s="310"/>
      <c r="I16" s="307"/>
      <c r="J16" s="310"/>
      <c r="K16" s="307"/>
      <c r="L16" s="310"/>
      <c r="M16" s="307"/>
      <c r="N16" s="310"/>
      <c r="O16" s="307"/>
      <c r="P16" s="310"/>
      <c r="Q16" s="307"/>
      <c r="R16" s="310"/>
      <c r="S16" s="307"/>
      <c r="T16" s="310"/>
      <c r="U16" s="307"/>
      <c r="V16" s="310"/>
      <c r="W16" s="307"/>
      <c r="X16" s="308"/>
      <c r="Y16" s="309"/>
    </row>
    <row r="17" spans="2:25" ht="27" customHeight="1">
      <c r="B17" s="313"/>
      <c r="C17" s="52" t="s">
        <v>1185</v>
      </c>
      <c r="D17" s="331" t="str">
        <f>IF(B8="","",VLOOKUP(B8,data!$A$1:$CA$300,26,FALSE))</f>
        <v>年中無休</v>
      </c>
      <c r="E17" s="332"/>
      <c r="F17" s="333"/>
      <c r="G17" s="61">
        <v>15</v>
      </c>
      <c r="H17" s="310"/>
      <c r="I17" s="307"/>
      <c r="J17" s="310"/>
      <c r="K17" s="307"/>
      <c r="L17" s="310"/>
      <c r="M17" s="307"/>
      <c r="N17" s="310"/>
      <c r="O17" s="307"/>
      <c r="P17" s="310"/>
      <c r="Q17" s="307"/>
      <c r="R17" s="310"/>
      <c r="S17" s="307"/>
      <c r="T17" s="310"/>
      <c r="U17" s="307"/>
      <c r="V17" s="310"/>
      <c r="W17" s="307"/>
      <c r="X17" s="308"/>
      <c r="Y17" s="309"/>
    </row>
    <row r="18" spans="2:25" ht="33.75" customHeight="1">
      <c r="B18" s="311">
        <v>117</v>
      </c>
      <c r="C18" s="63" t="s">
        <v>462</v>
      </c>
      <c r="D18" s="343" t="str">
        <f>IF(B18="","",VLOOKUP(B18,data!$A$1:$CA$300,9,FALSE))</f>
        <v>小規模多機能型居宅介護施設
もりやま</v>
      </c>
      <c r="E18" s="344"/>
      <c r="F18" s="345"/>
      <c r="G18" s="64" t="s">
        <v>1297</v>
      </c>
      <c r="H18" s="310" t="str">
        <f>IF(B18="","",VLOOKUP(B18,data!$A$1:$CA$300,31,FALSE))</f>
        <v>要相談</v>
      </c>
      <c r="I18" s="307" t="str">
        <f>IF(B18="","",VLOOKUP(B18,data!$A$1:$CA$300,33,FALSE))</f>
        <v>要相談</v>
      </c>
      <c r="J18" s="310" t="str">
        <f>IF(B18="","",VLOOKUP(B18,data!$A$1:$CA$300,35,FALSE))</f>
        <v>要相談</v>
      </c>
      <c r="K18" s="307" t="str">
        <f>IF(B18="","",VLOOKUP(B18,data!$A$1:$CA$300,37,FALSE))</f>
        <v>要相談</v>
      </c>
      <c r="L18" s="310" t="str">
        <f>IF(B18="","",VLOOKUP(B18,data!$A$1:$CA$300,39,FALSE))</f>
        <v>要相談</v>
      </c>
      <c r="M18" s="307" t="str">
        <f>IF(B18="","",VLOOKUP(B18,data!$A$1:$CA$300,41,FALSE))</f>
        <v>要相談</v>
      </c>
      <c r="N18" s="310" t="str">
        <f>IF(B18="","",VLOOKUP(B18,data!$A$1:$CA$300,43,FALSE))</f>
        <v>要相談</v>
      </c>
      <c r="O18" s="307" t="str">
        <f>IF(B18="","",VLOOKUP(B18,data!$A$1:$CA$300,45,FALSE))</f>
        <v>要相談</v>
      </c>
      <c r="P18" s="310" t="str">
        <f>IF(B18="","",VLOOKUP(B18,data!$A$1:$CA$300,47,FALSE))</f>
        <v>要相談</v>
      </c>
      <c r="Q18" s="307" t="str">
        <f>IF(B18="","",VLOOKUP(B18,data!$A$1:$CA$300,49,FALSE))</f>
        <v>要相談</v>
      </c>
      <c r="R18" s="310" t="str">
        <f>IF(B18="","",VLOOKUP(B18,data!$A$1:$CA$300,51,FALSE))</f>
        <v>○</v>
      </c>
      <c r="S18" s="307" t="str">
        <f>IF(B18="","",VLOOKUP(B18,data!$A$1:$CA$300,53,FALSE))</f>
        <v>要相談</v>
      </c>
      <c r="T18" s="310" t="str">
        <f>IF(B18="","",VLOOKUP(B18,data!$A$1:$CA$300,55,FALSE))</f>
        <v>要相談</v>
      </c>
      <c r="U18" s="307" t="str">
        <f>IF(B18="","",VLOOKUP(B18,data!$A$1:$CA$300,57,FALSE))</f>
        <v>○</v>
      </c>
      <c r="V18" s="310" t="str">
        <f>IF(B18="","",VLOOKUP(B18,data!$A$1:$CA$300,59,FALSE))</f>
        <v>○</v>
      </c>
      <c r="W18" s="307" t="str">
        <f>IF(B18="","",VLOOKUP(B18,data!$A$1:$CA$300,61,FALSE))</f>
        <v>○</v>
      </c>
      <c r="X18" s="308" t="str">
        <f>IF(B18="","",VLOOKUP(B18,data!$A$1:$CA$300,77,FALSE))</f>
        <v>八郎潟町
五城目町
井川町</v>
      </c>
      <c r="Y18" s="309" t="str">
        <f>IF(B18="","",VLOOKUP(B18,data!$A$1:$CA$300,78,FALSE))</f>
        <v/>
      </c>
    </row>
    <row r="19" spans="2:25" ht="15" customHeight="1">
      <c r="B19" s="312"/>
      <c r="C19" s="51" t="s">
        <v>637</v>
      </c>
      <c r="D19" s="337" t="str">
        <f>IF(B18="","",VLOOKUP(B18,data!$A$1:$CA$300,10,FALSE))</f>
        <v>018-1605</v>
      </c>
      <c r="E19" s="338"/>
      <c r="F19" s="339"/>
      <c r="G19" s="349" t="str">
        <f>IF(B18="","",VLOOKUP(B18,data!$A$1:$CA$300,73,FALSE))</f>
        <v>9</v>
      </c>
      <c r="H19" s="310"/>
      <c r="I19" s="307"/>
      <c r="J19" s="310"/>
      <c r="K19" s="307"/>
      <c r="L19" s="310"/>
      <c r="M19" s="307"/>
      <c r="N19" s="310"/>
      <c r="O19" s="307"/>
      <c r="P19" s="310"/>
      <c r="Q19" s="307"/>
      <c r="R19" s="310"/>
      <c r="S19" s="307"/>
      <c r="T19" s="310"/>
      <c r="U19" s="307"/>
      <c r="V19" s="310"/>
      <c r="W19" s="307"/>
      <c r="X19" s="308"/>
      <c r="Y19" s="309"/>
    </row>
    <row r="20" spans="2:25" ht="13.5" customHeight="1">
      <c r="B20" s="312"/>
      <c r="C20" s="315" t="s">
        <v>515</v>
      </c>
      <c r="D20" s="316" t="str">
        <f>IF(B18="","",VLOOKUP(B18,data!$A$1:$CA$300,11,FALSE))</f>
        <v>八郎潟町川崎字貝保9-1</v>
      </c>
      <c r="E20" s="317"/>
      <c r="F20" s="318"/>
      <c r="G20" s="350"/>
      <c r="H20" s="310"/>
      <c r="I20" s="307"/>
      <c r="J20" s="310"/>
      <c r="K20" s="307"/>
      <c r="L20" s="310"/>
      <c r="M20" s="307"/>
      <c r="N20" s="310"/>
      <c r="O20" s="307"/>
      <c r="P20" s="310"/>
      <c r="Q20" s="307"/>
      <c r="R20" s="310"/>
      <c r="S20" s="307"/>
      <c r="T20" s="310"/>
      <c r="U20" s="307"/>
      <c r="V20" s="310"/>
      <c r="W20" s="307"/>
      <c r="X20" s="308"/>
      <c r="Y20" s="309"/>
    </row>
    <row r="21" spans="2:25" ht="13.5" customHeight="1">
      <c r="B21" s="312"/>
      <c r="C21" s="315"/>
      <c r="D21" s="316"/>
      <c r="E21" s="317"/>
      <c r="F21" s="318"/>
      <c r="G21" s="350"/>
      <c r="H21" s="310"/>
      <c r="I21" s="307"/>
      <c r="J21" s="310"/>
      <c r="K21" s="307"/>
      <c r="L21" s="310"/>
      <c r="M21" s="307"/>
      <c r="N21" s="310"/>
      <c r="O21" s="307"/>
      <c r="P21" s="310"/>
      <c r="Q21" s="307"/>
      <c r="R21" s="310"/>
      <c r="S21" s="307"/>
      <c r="T21" s="310"/>
      <c r="U21" s="307"/>
      <c r="V21" s="310"/>
      <c r="W21" s="307"/>
      <c r="X21" s="308"/>
      <c r="Y21" s="309"/>
    </row>
    <row r="22" spans="2:25" ht="3.75" customHeight="1">
      <c r="B22" s="312"/>
      <c r="C22" s="51"/>
      <c r="D22" s="53"/>
      <c r="E22" s="55"/>
      <c r="F22" s="60"/>
      <c r="G22" s="351"/>
      <c r="H22" s="310"/>
      <c r="I22" s="307"/>
      <c r="J22" s="310"/>
      <c r="K22" s="307"/>
      <c r="L22" s="310"/>
      <c r="M22" s="307"/>
      <c r="N22" s="310"/>
      <c r="O22" s="307"/>
      <c r="P22" s="310"/>
      <c r="Q22" s="307"/>
      <c r="R22" s="310"/>
      <c r="S22" s="307"/>
      <c r="T22" s="310"/>
      <c r="U22" s="307"/>
      <c r="V22" s="310"/>
      <c r="W22" s="307"/>
      <c r="X22" s="308"/>
      <c r="Y22" s="309"/>
    </row>
    <row r="23" spans="2:25" ht="13.5" customHeight="1">
      <c r="B23" s="312"/>
      <c r="C23" s="51" t="s">
        <v>526</v>
      </c>
      <c r="D23" s="340" t="str">
        <f>IF(B18="","",VLOOKUP(B18,data!$A$1:$CA$300,12,FALSE))</f>
        <v>018-875-3939</v>
      </c>
      <c r="E23" s="341"/>
      <c r="F23" s="342"/>
      <c r="G23" s="361" t="s">
        <v>733</v>
      </c>
      <c r="H23" s="310"/>
      <c r="I23" s="307"/>
      <c r="J23" s="310"/>
      <c r="K23" s="307"/>
      <c r="L23" s="310"/>
      <c r="M23" s="307"/>
      <c r="N23" s="310"/>
      <c r="O23" s="307"/>
      <c r="P23" s="310"/>
      <c r="Q23" s="307"/>
      <c r="R23" s="310"/>
      <c r="S23" s="307"/>
      <c r="T23" s="310"/>
      <c r="U23" s="307"/>
      <c r="V23" s="310"/>
      <c r="W23" s="307"/>
      <c r="X23" s="308"/>
      <c r="Y23" s="309"/>
    </row>
    <row r="24" spans="2:25" ht="13.5" customHeight="1">
      <c r="B24" s="312"/>
      <c r="C24" s="51" t="s">
        <v>1184</v>
      </c>
      <c r="D24" s="340" t="str">
        <f>IF(B18="","",VLOOKUP(B18,data!$A$1:$CA$300,13,FALSE))</f>
        <v>018-875-3600</v>
      </c>
      <c r="E24" s="341"/>
      <c r="F24" s="342"/>
      <c r="G24" s="362"/>
      <c r="H24" s="310"/>
      <c r="I24" s="307"/>
      <c r="J24" s="310"/>
      <c r="K24" s="307"/>
      <c r="L24" s="310"/>
      <c r="M24" s="307"/>
      <c r="N24" s="310"/>
      <c r="O24" s="307"/>
      <c r="P24" s="310"/>
      <c r="Q24" s="307"/>
      <c r="R24" s="310"/>
      <c r="S24" s="307"/>
      <c r="T24" s="310"/>
      <c r="U24" s="307"/>
      <c r="V24" s="310"/>
      <c r="W24" s="307"/>
      <c r="X24" s="308"/>
      <c r="Y24" s="309"/>
    </row>
    <row r="25" spans="2:25" ht="3.75" customHeight="1">
      <c r="B25" s="312"/>
      <c r="C25" s="51"/>
      <c r="D25" s="53"/>
      <c r="E25" s="55"/>
      <c r="F25" s="60"/>
      <c r="G25" s="362"/>
      <c r="H25" s="310"/>
      <c r="I25" s="307"/>
      <c r="J25" s="310"/>
      <c r="K25" s="307"/>
      <c r="L25" s="310"/>
      <c r="M25" s="307"/>
      <c r="N25" s="310"/>
      <c r="O25" s="307"/>
      <c r="P25" s="310"/>
      <c r="Q25" s="307"/>
      <c r="R25" s="310"/>
      <c r="S25" s="307"/>
      <c r="T25" s="310"/>
      <c r="U25" s="307"/>
      <c r="V25" s="310"/>
      <c r="W25" s="307"/>
      <c r="X25" s="308"/>
      <c r="Y25" s="309"/>
    </row>
    <row r="26" spans="2:25" ht="13.5" customHeight="1">
      <c r="B26" s="312"/>
      <c r="C26" s="51" t="s">
        <v>326</v>
      </c>
      <c r="D26" s="54" t="str">
        <f>IF(B18="","",VLOOKUP(B18,data!$A$1:$CA$300,24,FALSE))</f>
        <v>08:30</v>
      </c>
      <c r="E26" s="57" t="s">
        <v>8</v>
      </c>
      <c r="F26" s="59" t="str">
        <f>IF(B18="","",VLOOKUP(B18,data!$A$1:$CA$300,25,FALSE))</f>
        <v>17:30</v>
      </c>
      <c r="G26" s="363"/>
      <c r="H26" s="310"/>
      <c r="I26" s="307"/>
      <c r="J26" s="310"/>
      <c r="K26" s="307"/>
      <c r="L26" s="310"/>
      <c r="M26" s="307"/>
      <c r="N26" s="310"/>
      <c r="O26" s="307"/>
      <c r="P26" s="310"/>
      <c r="Q26" s="307"/>
      <c r="R26" s="310"/>
      <c r="S26" s="307"/>
      <c r="T26" s="310"/>
      <c r="U26" s="307"/>
      <c r="V26" s="310"/>
      <c r="W26" s="307"/>
      <c r="X26" s="308"/>
      <c r="Y26" s="309"/>
    </row>
    <row r="27" spans="2:25" ht="27" customHeight="1">
      <c r="B27" s="313"/>
      <c r="C27" s="52" t="s">
        <v>1185</v>
      </c>
      <c r="D27" s="331" t="str">
        <f>IF(B18="","",VLOOKUP(B18,data!$A$1:$CA$300,26,FALSE))</f>
        <v>年中無休</v>
      </c>
      <c r="E27" s="332"/>
      <c r="F27" s="333"/>
      <c r="G27" s="61">
        <v>15</v>
      </c>
      <c r="H27" s="310"/>
      <c r="I27" s="307"/>
      <c r="J27" s="310"/>
      <c r="K27" s="307"/>
      <c r="L27" s="310"/>
      <c r="M27" s="307"/>
      <c r="N27" s="310"/>
      <c r="O27" s="307"/>
      <c r="P27" s="310"/>
      <c r="Q27" s="307"/>
      <c r="R27" s="310"/>
      <c r="S27" s="307"/>
      <c r="T27" s="310"/>
      <c r="U27" s="307"/>
      <c r="V27" s="310"/>
      <c r="W27" s="307"/>
      <c r="X27" s="308"/>
      <c r="Y27" s="309"/>
    </row>
    <row r="28" spans="2:25" ht="33.75" customHeight="1">
      <c r="B28" s="311">
        <v>118</v>
      </c>
      <c r="C28" s="50" t="s">
        <v>462</v>
      </c>
      <c r="D28" s="334" t="str">
        <f>IF(B28="","",VLOOKUP(B28,data!$A$1:$CA$300,9,FALSE))</f>
        <v>ハッピーライフあんど</v>
      </c>
      <c r="E28" s="335"/>
      <c r="F28" s="336"/>
      <c r="G28" s="314" t="str">
        <f>IF(B28="","",VLOOKUP(B28,data!$A$1:$CA$300,73,FALSE))</f>
        <v>15</v>
      </c>
      <c r="H28" s="310" t="str">
        <f>IF(B28="","",VLOOKUP(B28,data!$A$1:$CA$300,31,FALSE))</f>
        <v>×</v>
      </c>
      <c r="I28" s="307" t="str">
        <f>IF(B28="","",VLOOKUP(B28,data!$A$1:$CA$300,33,FALSE))</f>
        <v>×</v>
      </c>
      <c r="J28" s="310" t="str">
        <f>IF(B28="","",VLOOKUP(B28,data!$A$1:$CA$300,35,FALSE))</f>
        <v>×</v>
      </c>
      <c r="K28" s="307" t="str">
        <f>IF(B28="","",VLOOKUP(B28,data!$A$1:$CA$300,37,FALSE))</f>
        <v>○</v>
      </c>
      <c r="L28" s="310" t="str">
        <f>IF(B28="","",VLOOKUP(B28,data!$A$1:$CA$300,39,FALSE))</f>
        <v>×</v>
      </c>
      <c r="M28" s="307" t="str">
        <f>IF(B28="","",VLOOKUP(B28,data!$A$1:$CA$300,41,FALSE))</f>
        <v>×</v>
      </c>
      <c r="N28" s="310" t="str">
        <f>IF(B28="","",VLOOKUP(B28,data!$A$1:$CA$300,43,FALSE))</f>
        <v>×</v>
      </c>
      <c r="O28" s="307" t="str">
        <f>IF(B28="","",VLOOKUP(B28,data!$A$1:$CA$300,45,FALSE))</f>
        <v>×</v>
      </c>
      <c r="P28" s="310" t="str">
        <f>IF(B28="","",VLOOKUP(B28,data!$A$1:$CA$300,47,FALSE))</f>
        <v>○</v>
      </c>
      <c r="Q28" s="307" t="str">
        <f>IF(B28="","",VLOOKUP(B28,data!$A$1:$CA$300,49,FALSE))</f>
        <v>○</v>
      </c>
      <c r="R28" s="310" t="str">
        <f>IF(B28="","",VLOOKUP(B28,data!$A$1:$CA$300,51,FALSE))</f>
        <v>×</v>
      </c>
      <c r="S28" s="307" t="str">
        <f>IF(B28="","",VLOOKUP(B28,data!$A$1:$CA$300,53,FALSE))</f>
        <v>要相談</v>
      </c>
      <c r="T28" s="310" t="str">
        <f>IF(B28="","",VLOOKUP(B28,data!$A$1:$CA$300,55,FALSE))</f>
        <v>○</v>
      </c>
      <c r="U28" s="307" t="str">
        <f>IF(B28="","",VLOOKUP(B28,data!$A$1:$CA$300,57,FALSE))</f>
        <v>○</v>
      </c>
      <c r="V28" s="310" t="str">
        <f>IF(B28="","",VLOOKUP(B28,data!$A$1:$CA$300,59,FALSE))</f>
        <v>要相談</v>
      </c>
      <c r="W28" s="307" t="str">
        <f>IF(B28="","",VLOOKUP(B28,data!$A$1:$CA$300,61,FALSE))</f>
        <v>×</v>
      </c>
      <c r="X28" s="308" t="str">
        <f>IF(B28="","",VLOOKUP(B28,data!$A$1:$CA$300,77,FALSE))</f>
        <v>五城目町</v>
      </c>
      <c r="Y28" s="309" t="str">
        <f>IF(B28="","",VLOOKUP(B28,data!$A$1:$CA$300,78,FALSE))</f>
        <v>※通所のみ。</v>
      </c>
    </row>
    <row r="29" spans="2:25" ht="15" customHeight="1">
      <c r="B29" s="312"/>
      <c r="C29" s="51" t="s">
        <v>637</v>
      </c>
      <c r="D29" s="337" t="str">
        <f>IF(B28="","",VLOOKUP(B28,data!$A$1:$CA$300,10,FALSE))</f>
        <v>018-1725</v>
      </c>
      <c r="E29" s="338"/>
      <c r="F29" s="339"/>
      <c r="G29" s="314"/>
      <c r="H29" s="310"/>
      <c r="I29" s="307"/>
      <c r="J29" s="310"/>
      <c r="K29" s="307"/>
      <c r="L29" s="310"/>
      <c r="M29" s="307"/>
      <c r="N29" s="310"/>
      <c r="O29" s="307"/>
      <c r="P29" s="310"/>
      <c r="Q29" s="307"/>
      <c r="R29" s="310"/>
      <c r="S29" s="307"/>
      <c r="T29" s="310"/>
      <c r="U29" s="307"/>
      <c r="V29" s="310"/>
      <c r="W29" s="307"/>
      <c r="X29" s="308"/>
      <c r="Y29" s="309"/>
    </row>
    <row r="30" spans="2:25" ht="13.5" customHeight="1">
      <c r="B30" s="312"/>
      <c r="C30" s="315" t="s">
        <v>515</v>
      </c>
      <c r="D30" s="316" t="str">
        <f>IF(B28="","",VLOOKUP(B28,data!$A$1:$CA$300,11,FALSE))</f>
        <v>五城目町西磯ノ目1-2-50</v>
      </c>
      <c r="E30" s="317"/>
      <c r="F30" s="318"/>
      <c r="G30" s="314"/>
      <c r="H30" s="310"/>
      <c r="I30" s="307"/>
      <c r="J30" s="310"/>
      <c r="K30" s="307"/>
      <c r="L30" s="310"/>
      <c r="M30" s="307"/>
      <c r="N30" s="310"/>
      <c r="O30" s="307"/>
      <c r="P30" s="310"/>
      <c r="Q30" s="307"/>
      <c r="R30" s="310"/>
      <c r="S30" s="307"/>
      <c r="T30" s="310"/>
      <c r="U30" s="307"/>
      <c r="V30" s="310"/>
      <c r="W30" s="307"/>
      <c r="X30" s="308"/>
      <c r="Y30" s="309"/>
    </row>
    <row r="31" spans="2:25" ht="13.5" customHeight="1">
      <c r="B31" s="312"/>
      <c r="C31" s="315"/>
      <c r="D31" s="316"/>
      <c r="E31" s="317"/>
      <c r="F31" s="318"/>
      <c r="G31" s="314"/>
      <c r="H31" s="310"/>
      <c r="I31" s="307"/>
      <c r="J31" s="310"/>
      <c r="K31" s="307"/>
      <c r="L31" s="310"/>
      <c r="M31" s="307"/>
      <c r="N31" s="310"/>
      <c r="O31" s="307"/>
      <c r="P31" s="310"/>
      <c r="Q31" s="307"/>
      <c r="R31" s="310"/>
      <c r="S31" s="307"/>
      <c r="T31" s="310"/>
      <c r="U31" s="307"/>
      <c r="V31" s="310"/>
      <c r="W31" s="307"/>
      <c r="X31" s="308"/>
      <c r="Y31" s="309"/>
    </row>
    <row r="32" spans="2:25" ht="3.75" customHeight="1">
      <c r="B32" s="312"/>
      <c r="C32" s="51"/>
      <c r="D32" s="53"/>
      <c r="E32" s="55"/>
      <c r="F32" s="60"/>
      <c r="G32" s="314"/>
      <c r="H32" s="310"/>
      <c r="I32" s="307"/>
      <c r="J32" s="310"/>
      <c r="K32" s="307"/>
      <c r="L32" s="310"/>
      <c r="M32" s="307"/>
      <c r="N32" s="310"/>
      <c r="O32" s="307"/>
      <c r="P32" s="310"/>
      <c r="Q32" s="307"/>
      <c r="R32" s="310"/>
      <c r="S32" s="307"/>
      <c r="T32" s="310"/>
      <c r="U32" s="307"/>
      <c r="V32" s="310"/>
      <c r="W32" s="307"/>
      <c r="X32" s="308"/>
      <c r="Y32" s="309"/>
    </row>
    <row r="33" spans="2:25" ht="13.5" customHeight="1">
      <c r="B33" s="312"/>
      <c r="C33" s="51" t="s">
        <v>526</v>
      </c>
      <c r="D33" s="340" t="str">
        <f>IF(B28="","",VLOOKUP(B28,data!$A$1:$CA$300,12,FALSE))</f>
        <v>018-852-5558</v>
      </c>
      <c r="E33" s="341"/>
      <c r="F33" s="342"/>
      <c r="G33" s="314"/>
      <c r="H33" s="310"/>
      <c r="I33" s="307"/>
      <c r="J33" s="310"/>
      <c r="K33" s="307"/>
      <c r="L33" s="310"/>
      <c r="M33" s="307"/>
      <c r="N33" s="310"/>
      <c r="O33" s="307"/>
      <c r="P33" s="310"/>
      <c r="Q33" s="307"/>
      <c r="R33" s="310"/>
      <c r="S33" s="307"/>
      <c r="T33" s="310"/>
      <c r="U33" s="307"/>
      <c r="V33" s="310"/>
      <c r="W33" s="307"/>
      <c r="X33" s="308"/>
      <c r="Y33" s="309"/>
    </row>
    <row r="34" spans="2:25" ht="13.5" customHeight="1">
      <c r="B34" s="312"/>
      <c r="C34" s="51" t="s">
        <v>1184</v>
      </c>
      <c r="D34" s="340" t="str">
        <f>IF(B28="","",VLOOKUP(B28,data!$A$1:$CA$300,13,FALSE))</f>
        <v>018-852-5559</v>
      </c>
      <c r="E34" s="341"/>
      <c r="F34" s="342"/>
      <c r="G34" s="314"/>
      <c r="H34" s="310"/>
      <c r="I34" s="307"/>
      <c r="J34" s="310"/>
      <c r="K34" s="307"/>
      <c r="L34" s="310"/>
      <c r="M34" s="307"/>
      <c r="N34" s="310"/>
      <c r="O34" s="307"/>
      <c r="P34" s="310"/>
      <c r="Q34" s="307"/>
      <c r="R34" s="310"/>
      <c r="S34" s="307"/>
      <c r="T34" s="310"/>
      <c r="U34" s="307"/>
      <c r="V34" s="310"/>
      <c r="W34" s="307"/>
      <c r="X34" s="308"/>
      <c r="Y34" s="309"/>
    </row>
    <row r="35" spans="2:25" ht="3.75" customHeight="1">
      <c r="B35" s="312"/>
      <c r="C35" s="51"/>
      <c r="D35" s="53"/>
      <c r="E35" s="55"/>
      <c r="F35" s="60"/>
      <c r="G35" s="314"/>
      <c r="H35" s="310"/>
      <c r="I35" s="307"/>
      <c r="J35" s="310"/>
      <c r="K35" s="307"/>
      <c r="L35" s="310"/>
      <c r="M35" s="307"/>
      <c r="N35" s="310"/>
      <c r="O35" s="307"/>
      <c r="P35" s="310"/>
      <c r="Q35" s="307"/>
      <c r="R35" s="310"/>
      <c r="S35" s="307"/>
      <c r="T35" s="310"/>
      <c r="U35" s="307"/>
      <c r="V35" s="310"/>
      <c r="W35" s="307"/>
      <c r="X35" s="308"/>
      <c r="Y35" s="309"/>
    </row>
    <row r="36" spans="2:25" ht="13.5" customHeight="1">
      <c r="B36" s="312"/>
      <c r="C36" s="51" t="s">
        <v>326</v>
      </c>
      <c r="D36" s="54" t="str">
        <f>IF(B28="","",VLOOKUP(B28,data!$A$1:$CA$300,24,FALSE))</f>
        <v>08:00</v>
      </c>
      <c r="E36" s="57" t="s">
        <v>8</v>
      </c>
      <c r="F36" s="59" t="str">
        <f>IF(B28="","",VLOOKUP(B28,data!$A$1:$CA$300,25,FALSE))</f>
        <v>17:00</v>
      </c>
      <c r="G36" s="314"/>
      <c r="H36" s="310"/>
      <c r="I36" s="307"/>
      <c r="J36" s="310"/>
      <c r="K36" s="307"/>
      <c r="L36" s="310"/>
      <c r="M36" s="307"/>
      <c r="N36" s="310"/>
      <c r="O36" s="307"/>
      <c r="P36" s="310"/>
      <c r="Q36" s="307"/>
      <c r="R36" s="310"/>
      <c r="S36" s="307"/>
      <c r="T36" s="310"/>
      <c r="U36" s="307"/>
      <c r="V36" s="310"/>
      <c r="W36" s="307"/>
      <c r="X36" s="308"/>
      <c r="Y36" s="309"/>
    </row>
    <row r="37" spans="2:25" ht="27" customHeight="1">
      <c r="B37" s="313"/>
      <c r="C37" s="52" t="s">
        <v>1185</v>
      </c>
      <c r="D37" s="331" t="str">
        <f>IF(B28="","",VLOOKUP(B28,data!$A$1:$CA$300,26,FALSE))</f>
        <v>12/31〜1/3</v>
      </c>
      <c r="E37" s="332"/>
      <c r="F37" s="333"/>
      <c r="G37" s="314"/>
      <c r="H37" s="310"/>
      <c r="I37" s="307"/>
      <c r="J37" s="310"/>
      <c r="K37" s="307"/>
      <c r="L37" s="310"/>
      <c r="M37" s="307"/>
      <c r="N37" s="310"/>
      <c r="O37" s="307"/>
      <c r="P37" s="310"/>
      <c r="Q37" s="307"/>
      <c r="R37" s="310"/>
      <c r="S37" s="307"/>
      <c r="T37" s="310"/>
      <c r="U37" s="307"/>
      <c r="V37" s="310"/>
      <c r="W37" s="307"/>
      <c r="X37" s="308"/>
      <c r="Y37" s="309"/>
    </row>
  </sheetData>
  <mergeCells count="105">
    <mergeCell ref="P18:P27"/>
    <mergeCell ref="H2:H7"/>
    <mergeCell ref="I2:I7"/>
    <mergeCell ref="G9:G12"/>
    <mergeCell ref="H1:W1"/>
    <mergeCell ref="D8:F8"/>
    <mergeCell ref="D9:F9"/>
    <mergeCell ref="D13:F13"/>
    <mergeCell ref="D14:F14"/>
    <mergeCell ref="D17:F17"/>
    <mergeCell ref="J2:J7"/>
    <mergeCell ref="K2:K7"/>
    <mergeCell ref="L2:L7"/>
    <mergeCell ref="M2:M7"/>
    <mergeCell ref="N2:N7"/>
    <mergeCell ref="O2:O7"/>
    <mergeCell ref="P2:P7"/>
    <mergeCell ref="Q2:Q7"/>
    <mergeCell ref="R2:R7"/>
    <mergeCell ref="S2:S7"/>
    <mergeCell ref="T2:T7"/>
    <mergeCell ref="U2:U7"/>
    <mergeCell ref="V2:V7"/>
    <mergeCell ref="W2:W7"/>
    <mergeCell ref="C10:C11"/>
    <mergeCell ref="D10:F11"/>
    <mergeCell ref="G13:G16"/>
    <mergeCell ref="G19:G22"/>
    <mergeCell ref="C20:C21"/>
    <mergeCell ref="D20:F21"/>
    <mergeCell ref="G23:G26"/>
    <mergeCell ref="C30:C31"/>
    <mergeCell ref="D30:F31"/>
    <mergeCell ref="D24:F24"/>
    <mergeCell ref="D27:F27"/>
    <mergeCell ref="D28:F28"/>
    <mergeCell ref="D29:F29"/>
    <mergeCell ref="D18:F18"/>
    <mergeCell ref="D19:F19"/>
    <mergeCell ref="D23:F23"/>
    <mergeCell ref="B1:B7"/>
    <mergeCell ref="C1:F7"/>
    <mergeCell ref="G1:G7"/>
    <mergeCell ref="X1:X7"/>
    <mergeCell ref="Y1:Y7"/>
    <mergeCell ref="B8:B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B18:B27"/>
    <mergeCell ref="H18:H27"/>
    <mergeCell ref="I18:I27"/>
    <mergeCell ref="J18:J27"/>
    <mergeCell ref="K18:K27"/>
    <mergeCell ref="L18:L27"/>
    <mergeCell ref="M18:M27"/>
    <mergeCell ref="N18:N27"/>
    <mergeCell ref="O18:O27"/>
    <mergeCell ref="Q18:Q27"/>
    <mergeCell ref="R18:R27"/>
    <mergeCell ref="S18:S27"/>
    <mergeCell ref="T18:T27"/>
    <mergeCell ref="U18:U27"/>
    <mergeCell ref="V18:V27"/>
    <mergeCell ref="W18:W27"/>
    <mergeCell ref="X18:X27"/>
    <mergeCell ref="Y18:Y27"/>
    <mergeCell ref="B28:B37"/>
    <mergeCell ref="G28:G37"/>
    <mergeCell ref="H28:H37"/>
    <mergeCell ref="I28:I37"/>
    <mergeCell ref="J28:J37"/>
    <mergeCell ref="K28:K37"/>
    <mergeCell ref="L28:L37"/>
    <mergeCell ref="M28:M37"/>
    <mergeCell ref="N28:N37"/>
    <mergeCell ref="D33:F33"/>
    <mergeCell ref="D34:F34"/>
    <mergeCell ref="D37:F37"/>
    <mergeCell ref="X28:X37"/>
    <mergeCell ref="Y28:Y37"/>
    <mergeCell ref="O28:O37"/>
    <mergeCell ref="P28:P37"/>
    <mergeCell ref="Q28:Q37"/>
    <mergeCell ref="R28:R37"/>
    <mergeCell ref="S28:S37"/>
    <mergeCell ref="T28:T37"/>
    <mergeCell ref="U28:U37"/>
    <mergeCell ref="V28:V37"/>
    <mergeCell ref="W28:W37"/>
  </mergeCells>
  <phoneticPr fontId="17"/>
  <pageMargins left="0.50314960629921257" right="0.50314960629921257" top="0.35629921259842523" bottom="0.35629921259842523"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7"/>
  <sheetViews>
    <sheetView view="pageBreakPreview" zoomScaleSheetLayoutView="100" workbookViewId="0">
      <pane ySplit="7" topLeftCell="A8" activePane="bottomLeft" state="frozenSplit"/>
      <selection pane="bottomLeft" activeCell="B38" sqref="B38:B47"/>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7" width="3.125" style="49" customWidth="1"/>
    <col min="8" max="23" width="3.125" style="48" customWidth="1"/>
    <col min="24" max="24" width="11.25" style="48" customWidth="1"/>
    <col min="25" max="25" width="19.625" style="48" customWidth="1"/>
    <col min="26" max="26" width="9" style="48" customWidth="1"/>
    <col min="27" max="16384" width="9" style="48"/>
  </cols>
  <sheetData>
    <row r="1" spans="1:25" ht="20.25" customHeight="1">
      <c r="B1" s="207" t="s">
        <v>40</v>
      </c>
      <c r="C1" s="319" t="s">
        <v>1361</v>
      </c>
      <c r="D1" s="320"/>
      <c r="E1" s="320"/>
      <c r="F1" s="321"/>
      <c r="G1" s="360" t="s">
        <v>189</v>
      </c>
      <c r="H1" s="330" t="s">
        <v>1013</v>
      </c>
      <c r="I1" s="330"/>
      <c r="J1" s="330"/>
      <c r="K1" s="330"/>
      <c r="L1" s="330"/>
      <c r="M1" s="330"/>
      <c r="N1" s="330"/>
      <c r="O1" s="330"/>
      <c r="P1" s="330"/>
      <c r="Q1" s="330"/>
      <c r="R1" s="330"/>
      <c r="S1" s="330"/>
      <c r="T1" s="330"/>
      <c r="U1" s="330"/>
      <c r="V1" s="330"/>
      <c r="W1" s="330"/>
      <c r="X1" s="329" t="s">
        <v>1043</v>
      </c>
      <c r="Y1" s="329" t="s">
        <v>775</v>
      </c>
    </row>
    <row r="2" spans="1:25" ht="11.25" customHeight="1">
      <c r="B2" s="208"/>
      <c r="C2" s="322"/>
      <c r="D2" s="323"/>
      <c r="E2" s="323"/>
      <c r="F2" s="324"/>
      <c r="G2" s="360"/>
      <c r="H2" s="347" t="s">
        <v>1032</v>
      </c>
      <c r="I2" s="346" t="s">
        <v>1082</v>
      </c>
      <c r="J2" s="347" t="s">
        <v>1159</v>
      </c>
      <c r="K2" s="346" t="s">
        <v>296</v>
      </c>
      <c r="L2" s="347" t="s">
        <v>1176</v>
      </c>
      <c r="M2" s="346" t="s">
        <v>1177</v>
      </c>
      <c r="N2" s="347" t="s">
        <v>1106</v>
      </c>
      <c r="O2" s="346" t="s">
        <v>1124</v>
      </c>
      <c r="P2" s="347" t="s">
        <v>41</v>
      </c>
      <c r="Q2" s="346" t="s">
        <v>1178</v>
      </c>
      <c r="R2" s="347" t="s">
        <v>1164</v>
      </c>
      <c r="S2" s="346" t="s">
        <v>1068</v>
      </c>
      <c r="T2" s="347" t="s">
        <v>893</v>
      </c>
      <c r="U2" s="346" t="s">
        <v>1179</v>
      </c>
      <c r="V2" s="347" t="s">
        <v>847</v>
      </c>
      <c r="W2" s="346" t="s">
        <v>1363</v>
      </c>
      <c r="X2" s="330"/>
      <c r="Y2" s="330"/>
    </row>
    <row r="3" spans="1:25" ht="11.25" customHeight="1">
      <c r="B3" s="208"/>
      <c r="C3" s="322"/>
      <c r="D3" s="323"/>
      <c r="E3" s="323"/>
      <c r="F3" s="324"/>
      <c r="G3" s="360"/>
      <c r="H3" s="347"/>
      <c r="I3" s="346"/>
      <c r="J3" s="347"/>
      <c r="K3" s="346"/>
      <c r="L3" s="347"/>
      <c r="M3" s="346"/>
      <c r="N3" s="347"/>
      <c r="O3" s="346"/>
      <c r="P3" s="347"/>
      <c r="Q3" s="346"/>
      <c r="R3" s="347"/>
      <c r="S3" s="346"/>
      <c r="T3" s="347"/>
      <c r="U3" s="346"/>
      <c r="V3" s="347"/>
      <c r="W3" s="346"/>
      <c r="X3" s="330"/>
      <c r="Y3" s="330"/>
    </row>
    <row r="4" spans="1:25" ht="11.25" customHeight="1">
      <c r="B4" s="208"/>
      <c r="C4" s="322"/>
      <c r="D4" s="323"/>
      <c r="E4" s="323"/>
      <c r="F4" s="324"/>
      <c r="G4" s="360"/>
      <c r="H4" s="347"/>
      <c r="I4" s="346"/>
      <c r="J4" s="347"/>
      <c r="K4" s="346"/>
      <c r="L4" s="347"/>
      <c r="M4" s="346"/>
      <c r="N4" s="347"/>
      <c r="O4" s="346"/>
      <c r="P4" s="347"/>
      <c r="Q4" s="346"/>
      <c r="R4" s="347"/>
      <c r="S4" s="346"/>
      <c r="T4" s="347"/>
      <c r="U4" s="346"/>
      <c r="V4" s="347"/>
      <c r="W4" s="346"/>
      <c r="X4" s="330"/>
      <c r="Y4" s="330"/>
    </row>
    <row r="5" spans="1:25" ht="11.25" customHeight="1">
      <c r="B5" s="208"/>
      <c r="C5" s="322"/>
      <c r="D5" s="323"/>
      <c r="E5" s="323"/>
      <c r="F5" s="324"/>
      <c r="G5" s="360"/>
      <c r="H5" s="347"/>
      <c r="I5" s="346"/>
      <c r="J5" s="347"/>
      <c r="K5" s="346"/>
      <c r="L5" s="347"/>
      <c r="M5" s="346"/>
      <c r="N5" s="347"/>
      <c r="O5" s="346"/>
      <c r="P5" s="347"/>
      <c r="Q5" s="346"/>
      <c r="R5" s="347"/>
      <c r="S5" s="346"/>
      <c r="T5" s="347"/>
      <c r="U5" s="346"/>
      <c r="V5" s="347"/>
      <c r="W5" s="346"/>
      <c r="X5" s="330"/>
      <c r="Y5" s="330"/>
    </row>
    <row r="6" spans="1:25" ht="11.25" customHeight="1">
      <c r="B6" s="208"/>
      <c r="C6" s="322"/>
      <c r="D6" s="323"/>
      <c r="E6" s="323"/>
      <c r="F6" s="324"/>
      <c r="G6" s="360"/>
      <c r="H6" s="347"/>
      <c r="I6" s="346"/>
      <c r="J6" s="347"/>
      <c r="K6" s="346"/>
      <c r="L6" s="347"/>
      <c r="M6" s="346"/>
      <c r="N6" s="347"/>
      <c r="O6" s="346"/>
      <c r="P6" s="347"/>
      <c r="Q6" s="346"/>
      <c r="R6" s="347"/>
      <c r="S6" s="346"/>
      <c r="T6" s="347"/>
      <c r="U6" s="346"/>
      <c r="V6" s="347"/>
      <c r="W6" s="346"/>
      <c r="X6" s="330"/>
      <c r="Y6" s="330"/>
    </row>
    <row r="7" spans="1:25" ht="11.25" customHeight="1">
      <c r="A7" s="62"/>
      <c r="B7" s="209"/>
      <c r="C7" s="325"/>
      <c r="D7" s="326"/>
      <c r="E7" s="326"/>
      <c r="F7" s="327"/>
      <c r="G7" s="360"/>
      <c r="H7" s="347"/>
      <c r="I7" s="346"/>
      <c r="J7" s="347"/>
      <c r="K7" s="346"/>
      <c r="L7" s="347"/>
      <c r="M7" s="346"/>
      <c r="N7" s="347"/>
      <c r="O7" s="346"/>
      <c r="P7" s="347"/>
      <c r="Q7" s="346"/>
      <c r="R7" s="347"/>
      <c r="S7" s="346"/>
      <c r="T7" s="347"/>
      <c r="U7" s="346"/>
      <c r="V7" s="347"/>
      <c r="W7" s="346"/>
      <c r="X7" s="330"/>
      <c r="Y7" s="330"/>
    </row>
    <row r="8" spans="1:25" ht="33.75" customHeight="1">
      <c r="B8" s="311">
        <v>119</v>
      </c>
      <c r="C8" s="50" t="s">
        <v>462</v>
      </c>
      <c r="D8" s="334" t="str">
        <f>IF(B8="","",VLOOKUP(B8,data!$A$1:$CA$300,9,FALSE))</f>
        <v>デイサービスホプシー</v>
      </c>
      <c r="E8" s="335"/>
      <c r="F8" s="336"/>
      <c r="G8" s="314" t="str">
        <f>IF(B8="","",VLOOKUP(B8,data!$A$1:$CA$300,73,FALSE))</f>
        <v>3</v>
      </c>
      <c r="H8" s="310" t="str">
        <f>IF(B8="","",VLOOKUP(B8,data!$A$1:$CA$300,31,FALSE))</f>
        <v>×</v>
      </c>
      <c r="I8" s="307" t="str">
        <f>IF(B8="","",VLOOKUP(B8,data!$A$1:$CA$300,33,FALSE))</f>
        <v>×</v>
      </c>
      <c r="J8" s="310" t="str">
        <f>IF(B8="","",VLOOKUP(B8,data!$A$1:$CA$300,35,FALSE))</f>
        <v>×</v>
      </c>
      <c r="K8" s="307" t="str">
        <f>IF(B8="","",VLOOKUP(B8,data!$A$1:$CA$300,37,FALSE))</f>
        <v>×</v>
      </c>
      <c r="L8" s="310" t="str">
        <f>IF(B8="","",VLOOKUP(B8,data!$A$1:$CA$300,39,FALSE))</f>
        <v>×</v>
      </c>
      <c r="M8" s="307" t="str">
        <f>IF(B8="","",VLOOKUP(B8,data!$A$1:$CA$300,41,FALSE))</f>
        <v>×</v>
      </c>
      <c r="N8" s="310" t="str">
        <f>IF(B8="","",VLOOKUP(B8,data!$A$1:$CA$300,43,FALSE))</f>
        <v>×</v>
      </c>
      <c r="O8" s="307" t="str">
        <f>IF(B8="","",VLOOKUP(B8,data!$A$1:$CA$300,45,FALSE))</f>
        <v>×</v>
      </c>
      <c r="P8" s="310" t="str">
        <f>IF(B8="","",VLOOKUP(B8,data!$A$1:$CA$300,47,FALSE))</f>
        <v>×</v>
      </c>
      <c r="Q8" s="307" t="str">
        <f>IF(B8="","",VLOOKUP(B8,data!$A$1:$CA$300,49,FALSE))</f>
        <v>×</v>
      </c>
      <c r="R8" s="310" t="str">
        <f>IF(B8="","",VLOOKUP(B8,data!$A$1:$CA$300,51,FALSE))</f>
        <v>×</v>
      </c>
      <c r="S8" s="307" t="str">
        <f>IF(B8="","",VLOOKUP(B8,data!$A$1:$CA$300,53,FALSE))</f>
        <v>×</v>
      </c>
      <c r="T8" s="310" t="str">
        <f>IF(B8="","",VLOOKUP(B8,data!$A$1:$CA$300,55,FALSE))</f>
        <v>○</v>
      </c>
      <c r="U8" s="307" t="str">
        <f>IF(B8="","",VLOOKUP(B8,data!$A$1:$CA$300,57,FALSE))</f>
        <v>○</v>
      </c>
      <c r="V8" s="310" t="str">
        <f>IF(B8="","",VLOOKUP(B8,data!$A$1:$CA$300,59,FALSE))</f>
        <v>×</v>
      </c>
      <c r="W8" s="307" t="str">
        <f>IF(B8="","",VLOOKUP(B8,data!$A$1:$CA$300,61,FALSE))</f>
        <v>×</v>
      </c>
      <c r="X8" s="308" t="str">
        <f>IF(B8="","",VLOOKUP(B8,data!$A$1:$CA$300,77,FALSE))</f>
        <v>潟上市</v>
      </c>
      <c r="Y8" s="309" t="str">
        <f>IF(B8="","",VLOOKUP(B8,data!$A$1:$CA$300,78,FALSE))</f>
        <v>潟上市に住んでいる認知症の診断を受けている方</v>
      </c>
    </row>
    <row r="9" spans="1:25" ht="15" customHeight="1">
      <c r="B9" s="312"/>
      <c r="C9" s="51" t="s">
        <v>637</v>
      </c>
      <c r="D9" s="337" t="str">
        <f>IF(B8="","",VLOOKUP(B8,data!$A$1:$CA$300,10,FALSE))</f>
        <v>010-0101</v>
      </c>
      <c r="E9" s="338"/>
      <c r="F9" s="339"/>
      <c r="G9" s="314"/>
      <c r="H9" s="310"/>
      <c r="I9" s="307"/>
      <c r="J9" s="310"/>
      <c r="K9" s="307"/>
      <c r="L9" s="310"/>
      <c r="M9" s="307"/>
      <c r="N9" s="310"/>
      <c r="O9" s="307"/>
      <c r="P9" s="310"/>
      <c r="Q9" s="307"/>
      <c r="R9" s="310"/>
      <c r="S9" s="307"/>
      <c r="T9" s="310"/>
      <c r="U9" s="307"/>
      <c r="V9" s="310"/>
      <c r="W9" s="307"/>
      <c r="X9" s="308"/>
      <c r="Y9" s="309"/>
    </row>
    <row r="10" spans="1:25" ht="13.5" customHeight="1">
      <c r="B10" s="312"/>
      <c r="C10" s="315" t="s">
        <v>515</v>
      </c>
      <c r="D10" s="316" t="str">
        <f>IF(B8="","",VLOOKUP(B8,data!$A$1:$CA$300,11,FALSE))</f>
        <v>潟上市天王字上北野71－8</v>
      </c>
      <c r="E10" s="317"/>
      <c r="F10" s="318"/>
      <c r="G10" s="314"/>
      <c r="H10" s="310"/>
      <c r="I10" s="307"/>
      <c r="J10" s="310"/>
      <c r="K10" s="307"/>
      <c r="L10" s="310"/>
      <c r="M10" s="307"/>
      <c r="N10" s="310"/>
      <c r="O10" s="307"/>
      <c r="P10" s="310"/>
      <c r="Q10" s="307"/>
      <c r="R10" s="310"/>
      <c r="S10" s="307"/>
      <c r="T10" s="310"/>
      <c r="U10" s="307"/>
      <c r="V10" s="310"/>
      <c r="W10" s="307"/>
      <c r="X10" s="308"/>
      <c r="Y10" s="309"/>
    </row>
    <row r="11" spans="1:25" ht="13.5" customHeight="1">
      <c r="B11" s="312"/>
      <c r="C11" s="315"/>
      <c r="D11" s="316"/>
      <c r="E11" s="317"/>
      <c r="F11" s="318"/>
      <c r="G11" s="314"/>
      <c r="H11" s="310"/>
      <c r="I11" s="307"/>
      <c r="J11" s="310"/>
      <c r="K11" s="307"/>
      <c r="L11" s="310"/>
      <c r="M11" s="307"/>
      <c r="N11" s="310"/>
      <c r="O11" s="307"/>
      <c r="P11" s="310"/>
      <c r="Q11" s="307"/>
      <c r="R11" s="310"/>
      <c r="S11" s="307"/>
      <c r="T11" s="310"/>
      <c r="U11" s="307"/>
      <c r="V11" s="310"/>
      <c r="W11" s="307"/>
      <c r="X11" s="308"/>
      <c r="Y11" s="309"/>
    </row>
    <row r="12" spans="1:25" ht="3.75" customHeight="1">
      <c r="B12" s="312"/>
      <c r="C12" s="51"/>
      <c r="D12" s="53"/>
      <c r="E12" s="55"/>
      <c r="F12" s="60"/>
      <c r="G12" s="314"/>
      <c r="H12" s="310"/>
      <c r="I12" s="307"/>
      <c r="J12" s="310"/>
      <c r="K12" s="307"/>
      <c r="L12" s="310"/>
      <c r="M12" s="307"/>
      <c r="N12" s="310"/>
      <c r="O12" s="307"/>
      <c r="P12" s="310"/>
      <c r="Q12" s="307"/>
      <c r="R12" s="310"/>
      <c r="S12" s="307"/>
      <c r="T12" s="310"/>
      <c r="U12" s="307"/>
      <c r="V12" s="310"/>
      <c r="W12" s="307"/>
      <c r="X12" s="308"/>
      <c r="Y12" s="309"/>
    </row>
    <row r="13" spans="1:25" ht="13.5" customHeight="1">
      <c r="B13" s="312"/>
      <c r="C13" s="51" t="s">
        <v>526</v>
      </c>
      <c r="D13" s="340" t="str">
        <f>IF(B8="","",VLOOKUP(B8,data!$A$1:$CA$300,12,FALSE))</f>
        <v xml:space="preserve">018-873-7728 </v>
      </c>
      <c r="E13" s="341"/>
      <c r="F13" s="342"/>
      <c r="G13" s="314"/>
      <c r="H13" s="310"/>
      <c r="I13" s="307"/>
      <c r="J13" s="310"/>
      <c r="K13" s="307"/>
      <c r="L13" s="310"/>
      <c r="M13" s="307"/>
      <c r="N13" s="310"/>
      <c r="O13" s="307"/>
      <c r="P13" s="310"/>
      <c r="Q13" s="307"/>
      <c r="R13" s="310"/>
      <c r="S13" s="307"/>
      <c r="T13" s="310"/>
      <c r="U13" s="307"/>
      <c r="V13" s="310"/>
      <c r="W13" s="307"/>
      <c r="X13" s="308"/>
      <c r="Y13" s="309"/>
    </row>
    <row r="14" spans="1:25" ht="13.5" customHeight="1">
      <c r="B14" s="312"/>
      <c r="C14" s="51" t="s">
        <v>1184</v>
      </c>
      <c r="D14" s="340" t="str">
        <f>IF(B8="","",VLOOKUP(B8,data!$A$1:$CA$300,13,FALSE))</f>
        <v>018-873-7913</v>
      </c>
      <c r="E14" s="341"/>
      <c r="F14" s="342"/>
      <c r="G14" s="314"/>
      <c r="H14" s="310"/>
      <c r="I14" s="307"/>
      <c r="J14" s="310"/>
      <c r="K14" s="307"/>
      <c r="L14" s="310"/>
      <c r="M14" s="307"/>
      <c r="N14" s="310"/>
      <c r="O14" s="307"/>
      <c r="P14" s="310"/>
      <c r="Q14" s="307"/>
      <c r="R14" s="310"/>
      <c r="S14" s="307"/>
      <c r="T14" s="310"/>
      <c r="U14" s="307"/>
      <c r="V14" s="310"/>
      <c r="W14" s="307"/>
      <c r="X14" s="308"/>
      <c r="Y14" s="309"/>
    </row>
    <row r="15" spans="1:25" ht="3.75" customHeight="1">
      <c r="B15" s="312"/>
      <c r="C15" s="51"/>
      <c r="D15" s="53"/>
      <c r="E15" s="55"/>
      <c r="F15" s="60"/>
      <c r="G15" s="314"/>
      <c r="H15" s="310"/>
      <c r="I15" s="307"/>
      <c r="J15" s="310"/>
      <c r="K15" s="307"/>
      <c r="L15" s="310"/>
      <c r="M15" s="307"/>
      <c r="N15" s="310"/>
      <c r="O15" s="307"/>
      <c r="P15" s="310"/>
      <c r="Q15" s="307"/>
      <c r="R15" s="310"/>
      <c r="S15" s="307"/>
      <c r="T15" s="310"/>
      <c r="U15" s="307"/>
      <c r="V15" s="310"/>
      <c r="W15" s="307"/>
      <c r="X15" s="308"/>
      <c r="Y15" s="309"/>
    </row>
    <row r="16" spans="1:25" ht="13.5" customHeight="1">
      <c r="B16" s="312"/>
      <c r="C16" s="51" t="s">
        <v>326</v>
      </c>
      <c r="D16" s="54" t="str">
        <f>IF(B8="","",VLOOKUP(B8,data!$A$1:$CA$300,24,FALSE))</f>
        <v>09:00</v>
      </c>
      <c r="E16" s="57" t="s">
        <v>8</v>
      </c>
      <c r="F16" s="59" t="str">
        <f>IF(B8="","",VLOOKUP(B8,data!$A$1:$CA$300,25,FALSE))</f>
        <v>15:00</v>
      </c>
      <c r="G16" s="314"/>
      <c r="H16" s="310"/>
      <c r="I16" s="307"/>
      <c r="J16" s="310"/>
      <c r="K16" s="307"/>
      <c r="L16" s="310"/>
      <c r="M16" s="307"/>
      <c r="N16" s="310"/>
      <c r="O16" s="307"/>
      <c r="P16" s="310"/>
      <c r="Q16" s="307"/>
      <c r="R16" s="310"/>
      <c r="S16" s="307"/>
      <c r="T16" s="310"/>
      <c r="U16" s="307"/>
      <c r="V16" s="310"/>
      <c r="W16" s="307"/>
      <c r="X16" s="308"/>
      <c r="Y16" s="309"/>
    </row>
    <row r="17" spans="2:25" ht="27" customHeight="1">
      <c r="B17" s="313"/>
      <c r="C17" s="52" t="s">
        <v>1185</v>
      </c>
      <c r="D17" s="331" t="str">
        <f>IF(B8="","",VLOOKUP(B8,data!$A$1:$CA$300,26,FALSE))</f>
        <v>年中無休</v>
      </c>
      <c r="E17" s="332"/>
      <c r="F17" s="333"/>
      <c r="G17" s="314"/>
      <c r="H17" s="310"/>
      <c r="I17" s="307"/>
      <c r="J17" s="310"/>
      <c r="K17" s="307"/>
      <c r="L17" s="310"/>
      <c r="M17" s="307"/>
      <c r="N17" s="310"/>
      <c r="O17" s="307"/>
      <c r="P17" s="310"/>
      <c r="Q17" s="307"/>
      <c r="R17" s="310"/>
      <c r="S17" s="307"/>
      <c r="T17" s="310"/>
      <c r="U17" s="307"/>
      <c r="V17" s="310"/>
      <c r="W17" s="307"/>
      <c r="X17" s="308"/>
      <c r="Y17" s="309"/>
    </row>
    <row r="18" spans="2:25" ht="33.75" customHeight="1">
      <c r="B18" s="311">
        <v>120</v>
      </c>
      <c r="C18" s="50" t="s">
        <v>462</v>
      </c>
      <c r="D18" s="334" t="str">
        <f>IF(B18="","",VLOOKUP(B18,data!$A$1:$CA$300,9,FALSE))</f>
        <v>デイサービスセンター
こもれび</v>
      </c>
      <c r="E18" s="335"/>
      <c r="F18" s="336"/>
      <c r="G18" s="314" t="str">
        <f>IF(B18="","",VLOOKUP(B18,data!$A$1:$CA$300,73,FALSE))</f>
        <v>20</v>
      </c>
      <c r="H18" s="310" t="str">
        <f>IF(B18="","",VLOOKUP(B18,data!$A$1:$CA$300,31,FALSE))</f>
        <v>○</v>
      </c>
      <c r="I18" s="307" t="str">
        <f>IF(B18="","",VLOOKUP(B18,data!$A$1:$CA$300,33,FALSE))</f>
        <v>○</v>
      </c>
      <c r="J18" s="310" t="str">
        <f>IF(B18="","",VLOOKUP(B18,data!$A$1:$CA$300,35,FALSE))</f>
        <v>○</v>
      </c>
      <c r="K18" s="307" t="str">
        <f>IF(B18="","",VLOOKUP(B18,data!$A$1:$CA$300,37,FALSE))</f>
        <v>○</v>
      </c>
      <c r="L18" s="310" t="str">
        <f>IF(B18="","",VLOOKUP(B18,data!$A$1:$CA$300,39,FALSE))</f>
        <v>○</v>
      </c>
      <c r="M18" s="307" t="str">
        <f>IF(B18="","",VLOOKUP(B18,data!$A$1:$CA$300,41,FALSE))</f>
        <v>○</v>
      </c>
      <c r="N18" s="310" t="str">
        <f>IF(B18="","",VLOOKUP(B18,data!$A$1:$CA$300,43,FALSE))</f>
        <v>○</v>
      </c>
      <c r="O18" s="307" t="str">
        <f>IF(B18="","",VLOOKUP(B18,data!$A$1:$CA$300,45,FALSE))</f>
        <v>○</v>
      </c>
      <c r="P18" s="310" t="str">
        <f>IF(B18="","",VLOOKUP(B18,data!$A$1:$CA$300,47,FALSE))</f>
        <v>○</v>
      </c>
      <c r="Q18" s="307" t="str">
        <f>IF(B18="","",VLOOKUP(B18,data!$A$1:$CA$300,49,FALSE))</f>
        <v>○</v>
      </c>
      <c r="R18" s="310" t="str">
        <f>IF(B18="","",VLOOKUP(B18,data!$A$1:$CA$300,51,FALSE))</f>
        <v>×</v>
      </c>
      <c r="S18" s="307" t="str">
        <f>IF(B18="","",VLOOKUP(B18,data!$A$1:$CA$300,53,FALSE))</f>
        <v>○</v>
      </c>
      <c r="T18" s="310" t="str">
        <f>IF(B18="","",VLOOKUP(B18,data!$A$1:$CA$300,55,FALSE))</f>
        <v>○</v>
      </c>
      <c r="U18" s="307" t="str">
        <f>IF(B18="","",VLOOKUP(B18,data!$A$1:$CA$300,57,FALSE))</f>
        <v>○</v>
      </c>
      <c r="V18" s="310" t="str">
        <f>IF(B18="","",VLOOKUP(B18,data!$A$1:$CA$300,59,FALSE))</f>
        <v>要相談</v>
      </c>
      <c r="W18" s="307" t="str">
        <f>IF(B18="","",VLOOKUP(B18,data!$A$1:$CA$300,61,FALSE))</f>
        <v>○</v>
      </c>
      <c r="X18" s="308" t="str">
        <f>IF(B18="","",VLOOKUP(B18,data!$A$1:$CA$300,77,FALSE))</f>
        <v>潟上市
男鹿市
秋田市（一部）</v>
      </c>
      <c r="Y18" s="309" t="str">
        <f>IF(B18="","",VLOOKUP(B18,data!$A$1:$CA$300,78,FALSE))</f>
        <v/>
      </c>
    </row>
    <row r="19" spans="2:25" ht="15" customHeight="1">
      <c r="B19" s="312"/>
      <c r="C19" s="51" t="s">
        <v>637</v>
      </c>
      <c r="D19" s="337" t="str">
        <f>IF(B18="","",VLOOKUP(B18,data!$A$1:$CA$300,10,FALSE))</f>
        <v>010-0201</v>
      </c>
      <c r="E19" s="338"/>
      <c r="F19" s="339"/>
      <c r="G19" s="314"/>
      <c r="H19" s="310"/>
      <c r="I19" s="307"/>
      <c r="J19" s="310"/>
      <c r="K19" s="307"/>
      <c r="L19" s="310"/>
      <c r="M19" s="307"/>
      <c r="N19" s="310"/>
      <c r="O19" s="307"/>
      <c r="P19" s="310"/>
      <c r="Q19" s="307"/>
      <c r="R19" s="310"/>
      <c r="S19" s="307"/>
      <c r="T19" s="310"/>
      <c r="U19" s="307"/>
      <c r="V19" s="310"/>
      <c r="W19" s="307"/>
      <c r="X19" s="308"/>
      <c r="Y19" s="309"/>
    </row>
    <row r="20" spans="2:25" ht="13.5" customHeight="1">
      <c r="B20" s="312"/>
      <c r="C20" s="315" t="s">
        <v>515</v>
      </c>
      <c r="D20" s="316" t="str">
        <f>IF(B18="","",VLOOKUP(B18,data!$A$1:$CA$300,11,FALSE))</f>
        <v>潟上市天王字上江川47-130</v>
      </c>
      <c r="E20" s="317"/>
      <c r="F20" s="318"/>
      <c r="G20" s="314"/>
      <c r="H20" s="310"/>
      <c r="I20" s="307"/>
      <c r="J20" s="310"/>
      <c r="K20" s="307"/>
      <c r="L20" s="310"/>
      <c r="M20" s="307"/>
      <c r="N20" s="310"/>
      <c r="O20" s="307"/>
      <c r="P20" s="310"/>
      <c r="Q20" s="307"/>
      <c r="R20" s="310"/>
      <c r="S20" s="307"/>
      <c r="T20" s="310"/>
      <c r="U20" s="307"/>
      <c r="V20" s="310"/>
      <c r="W20" s="307"/>
      <c r="X20" s="308"/>
      <c r="Y20" s="309"/>
    </row>
    <row r="21" spans="2:25" ht="13.5" customHeight="1">
      <c r="B21" s="312"/>
      <c r="C21" s="315"/>
      <c r="D21" s="316"/>
      <c r="E21" s="317"/>
      <c r="F21" s="318"/>
      <c r="G21" s="314"/>
      <c r="H21" s="310"/>
      <c r="I21" s="307"/>
      <c r="J21" s="310"/>
      <c r="K21" s="307"/>
      <c r="L21" s="310"/>
      <c r="M21" s="307"/>
      <c r="N21" s="310"/>
      <c r="O21" s="307"/>
      <c r="P21" s="310"/>
      <c r="Q21" s="307"/>
      <c r="R21" s="310"/>
      <c r="S21" s="307"/>
      <c r="T21" s="310"/>
      <c r="U21" s="307"/>
      <c r="V21" s="310"/>
      <c r="W21" s="307"/>
      <c r="X21" s="308"/>
      <c r="Y21" s="309"/>
    </row>
    <row r="22" spans="2:25" ht="3.75" customHeight="1">
      <c r="B22" s="312"/>
      <c r="C22" s="51"/>
      <c r="D22" s="53"/>
      <c r="E22" s="55"/>
      <c r="F22" s="60"/>
      <c r="G22" s="314"/>
      <c r="H22" s="310"/>
      <c r="I22" s="307"/>
      <c r="J22" s="310"/>
      <c r="K22" s="307"/>
      <c r="L22" s="310"/>
      <c r="M22" s="307"/>
      <c r="N22" s="310"/>
      <c r="O22" s="307"/>
      <c r="P22" s="310"/>
      <c r="Q22" s="307"/>
      <c r="R22" s="310"/>
      <c r="S22" s="307"/>
      <c r="T22" s="310"/>
      <c r="U22" s="307"/>
      <c r="V22" s="310"/>
      <c r="W22" s="307"/>
      <c r="X22" s="308"/>
      <c r="Y22" s="309"/>
    </row>
    <row r="23" spans="2:25" ht="13.5" customHeight="1">
      <c r="B23" s="312"/>
      <c r="C23" s="51" t="s">
        <v>526</v>
      </c>
      <c r="D23" s="340" t="str">
        <f>IF(B18="","",VLOOKUP(B18,data!$A$1:$CA$300,12,FALSE))</f>
        <v>018-872-2201</v>
      </c>
      <c r="E23" s="341"/>
      <c r="F23" s="342"/>
      <c r="G23" s="314"/>
      <c r="H23" s="310"/>
      <c r="I23" s="307"/>
      <c r="J23" s="310"/>
      <c r="K23" s="307"/>
      <c r="L23" s="310"/>
      <c r="M23" s="307"/>
      <c r="N23" s="310"/>
      <c r="O23" s="307"/>
      <c r="P23" s="310"/>
      <c r="Q23" s="307"/>
      <c r="R23" s="310"/>
      <c r="S23" s="307"/>
      <c r="T23" s="310"/>
      <c r="U23" s="307"/>
      <c r="V23" s="310"/>
      <c r="W23" s="307"/>
      <c r="X23" s="308"/>
      <c r="Y23" s="309"/>
    </row>
    <row r="24" spans="2:25" ht="13.5" customHeight="1">
      <c r="B24" s="312"/>
      <c r="C24" s="51" t="s">
        <v>1184</v>
      </c>
      <c r="D24" s="340" t="str">
        <f>IF(B18="","",VLOOKUP(B18,data!$A$1:$CA$300,13,FALSE))</f>
        <v>018-872-2202</v>
      </c>
      <c r="E24" s="341"/>
      <c r="F24" s="342"/>
      <c r="G24" s="314"/>
      <c r="H24" s="310"/>
      <c r="I24" s="307"/>
      <c r="J24" s="310"/>
      <c r="K24" s="307"/>
      <c r="L24" s="310"/>
      <c r="M24" s="307"/>
      <c r="N24" s="310"/>
      <c r="O24" s="307"/>
      <c r="P24" s="310"/>
      <c r="Q24" s="307"/>
      <c r="R24" s="310"/>
      <c r="S24" s="307"/>
      <c r="T24" s="310"/>
      <c r="U24" s="307"/>
      <c r="V24" s="310"/>
      <c r="W24" s="307"/>
      <c r="X24" s="308"/>
      <c r="Y24" s="309"/>
    </row>
    <row r="25" spans="2:25" ht="3.75" customHeight="1">
      <c r="B25" s="312"/>
      <c r="C25" s="51"/>
      <c r="D25" s="53"/>
      <c r="E25" s="55"/>
      <c r="F25" s="60"/>
      <c r="G25" s="314"/>
      <c r="H25" s="310"/>
      <c r="I25" s="307"/>
      <c r="J25" s="310"/>
      <c r="K25" s="307"/>
      <c r="L25" s="310"/>
      <c r="M25" s="307"/>
      <c r="N25" s="310"/>
      <c r="O25" s="307"/>
      <c r="P25" s="310"/>
      <c r="Q25" s="307"/>
      <c r="R25" s="310"/>
      <c r="S25" s="307"/>
      <c r="T25" s="310"/>
      <c r="U25" s="307"/>
      <c r="V25" s="310"/>
      <c r="W25" s="307"/>
      <c r="X25" s="308"/>
      <c r="Y25" s="309"/>
    </row>
    <row r="26" spans="2:25" ht="13.5" customHeight="1">
      <c r="B26" s="312"/>
      <c r="C26" s="51" t="s">
        <v>326</v>
      </c>
      <c r="D26" s="54" t="str">
        <f>IF(B18="","",VLOOKUP(B18,data!$A$1:$CA$300,24,FALSE))</f>
        <v>08:30</v>
      </c>
      <c r="E26" s="57" t="s">
        <v>8</v>
      </c>
      <c r="F26" s="59" t="str">
        <f>IF(B18="","",VLOOKUP(B18,data!$A$1:$CA$300,25,FALSE))</f>
        <v>17:00</v>
      </c>
      <c r="G26" s="314"/>
      <c r="H26" s="310"/>
      <c r="I26" s="307"/>
      <c r="J26" s="310"/>
      <c r="K26" s="307"/>
      <c r="L26" s="310"/>
      <c r="M26" s="307"/>
      <c r="N26" s="310"/>
      <c r="O26" s="307"/>
      <c r="P26" s="310"/>
      <c r="Q26" s="307"/>
      <c r="R26" s="310"/>
      <c r="S26" s="307"/>
      <c r="T26" s="310"/>
      <c r="U26" s="307"/>
      <c r="V26" s="310"/>
      <c r="W26" s="307"/>
      <c r="X26" s="308"/>
      <c r="Y26" s="309"/>
    </row>
    <row r="27" spans="2:25" ht="27" customHeight="1">
      <c r="B27" s="313"/>
      <c r="C27" s="52" t="s">
        <v>1185</v>
      </c>
      <c r="D27" s="331" t="str">
        <f>IF(B18="","",VLOOKUP(B18,data!$A$1:$CA$300,26,FALSE))</f>
        <v>土曜、日曜、年末年始、
お盆</v>
      </c>
      <c r="E27" s="332"/>
      <c r="F27" s="333"/>
      <c r="G27" s="314"/>
      <c r="H27" s="310"/>
      <c r="I27" s="307"/>
      <c r="J27" s="310"/>
      <c r="K27" s="307"/>
      <c r="L27" s="310"/>
      <c r="M27" s="307"/>
      <c r="N27" s="310"/>
      <c r="O27" s="307"/>
      <c r="P27" s="310"/>
      <c r="Q27" s="307"/>
      <c r="R27" s="310"/>
      <c r="S27" s="307"/>
      <c r="T27" s="310"/>
      <c r="U27" s="307"/>
      <c r="V27" s="310"/>
      <c r="W27" s="307"/>
      <c r="X27" s="308"/>
      <c r="Y27" s="309"/>
    </row>
    <row r="28" spans="2:25" ht="33.75" customHeight="1">
      <c r="B28" s="311">
        <v>121</v>
      </c>
      <c r="C28" s="50" t="s">
        <v>462</v>
      </c>
      <c r="D28" s="334" t="str">
        <f>IF(B28="","",VLOOKUP(B28,data!$A$1:$CA$300,9,FALSE))</f>
        <v>ディサービス昭和</v>
      </c>
      <c r="E28" s="335"/>
      <c r="F28" s="336"/>
      <c r="G28" s="314" t="str">
        <f>IF(B28="","",VLOOKUP(B28,data!$A$1:$CA$300,73,FALSE))</f>
        <v>3</v>
      </c>
      <c r="H28" s="310" t="str">
        <f>IF(B28="","",VLOOKUP(B28,data!$A$1:$CA$300,31,FALSE))</f>
        <v>×</v>
      </c>
      <c r="I28" s="307" t="str">
        <f>IF(B28="","",VLOOKUP(B28,data!$A$1:$CA$300,33,FALSE))</f>
        <v>×</v>
      </c>
      <c r="J28" s="310" t="str">
        <f>IF(B28="","",VLOOKUP(B28,data!$A$1:$CA$300,35,FALSE))</f>
        <v>×</v>
      </c>
      <c r="K28" s="307" t="str">
        <f>IF(B28="","",VLOOKUP(B28,data!$A$1:$CA$300,37,FALSE))</f>
        <v>×</v>
      </c>
      <c r="L28" s="310" t="str">
        <f>IF(B28="","",VLOOKUP(B28,data!$A$1:$CA$300,39,FALSE))</f>
        <v>×</v>
      </c>
      <c r="M28" s="307" t="str">
        <f>IF(B28="","",VLOOKUP(B28,data!$A$1:$CA$300,41,FALSE))</f>
        <v>×</v>
      </c>
      <c r="N28" s="310" t="str">
        <f>IF(B28="","",VLOOKUP(B28,data!$A$1:$CA$300,43,FALSE))</f>
        <v>×</v>
      </c>
      <c r="O28" s="307" t="str">
        <f>IF(B28="","",VLOOKUP(B28,data!$A$1:$CA$300,45,FALSE))</f>
        <v>×</v>
      </c>
      <c r="P28" s="310" t="str">
        <f>IF(B28="","",VLOOKUP(B28,data!$A$1:$CA$300,47,FALSE))</f>
        <v>×</v>
      </c>
      <c r="Q28" s="307" t="str">
        <f>IF(B28="","",VLOOKUP(B28,data!$A$1:$CA$300,49,FALSE))</f>
        <v>×</v>
      </c>
      <c r="R28" s="310" t="str">
        <f>IF(B28="","",VLOOKUP(B28,data!$A$1:$CA$300,51,FALSE))</f>
        <v>×</v>
      </c>
      <c r="S28" s="307" t="str">
        <f>IF(B28="","",VLOOKUP(B28,data!$A$1:$CA$300,53,FALSE))</f>
        <v>×</v>
      </c>
      <c r="T28" s="310" t="str">
        <f>IF(B28="","",VLOOKUP(B28,data!$A$1:$CA$300,55,FALSE))</f>
        <v>×</v>
      </c>
      <c r="U28" s="307" t="str">
        <f>IF(B28="","",VLOOKUP(B28,data!$A$1:$CA$300,57,FALSE))</f>
        <v>○</v>
      </c>
      <c r="V28" s="310" t="str">
        <f>IF(B28="","",VLOOKUP(B28,data!$A$1:$CA$300,59,FALSE))</f>
        <v>×</v>
      </c>
      <c r="W28" s="307" t="str">
        <f>IF(B28="","",VLOOKUP(B28,data!$A$1:$CA$300,61,FALSE))</f>
        <v>×</v>
      </c>
      <c r="X28" s="308" t="str">
        <f>IF(B28="","",VLOOKUP(B28,data!$A$1:$CA$300,77,FALSE))</f>
        <v>潟上市</v>
      </c>
      <c r="Y28" s="309" t="str">
        <f>IF(B28="","",VLOOKUP(B28,data!$A$1:$CA$300,78,FALSE))</f>
        <v/>
      </c>
    </row>
    <row r="29" spans="2:25" ht="15" customHeight="1">
      <c r="B29" s="312"/>
      <c r="C29" s="51" t="s">
        <v>637</v>
      </c>
      <c r="D29" s="337" t="str">
        <f>IF(B28="","",VLOOKUP(B28,data!$A$1:$CA$300,10,FALSE))</f>
        <v>018-1401</v>
      </c>
      <c r="E29" s="338"/>
      <c r="F29" s="339"/>
      <c r="G29" s="314"/>
      <c r="H29" s="310"/>
      <c r="I29" s="307"/>
      <c r="J29" s="310"/>
      <c r="K29" s="307"/>
      <c r="L29" s="310"/>
      <c r="M29" s="307"/>
      <c r="N29" s="310"/>
      <c r="O29" s="307"/>
      <c r="P29" s="310"/>
      <c r="Q29" s="307"/>
      <c r="R29" s="310"/>
      <c r="S29" s="307"/>
      <c r="T29" s="310"/>
      <c r="U29" s="307"/>
      <c r="V29" s="310"/>
      <c r="W29" s="307"/>
      <c r="X29" s="308"/>
      <c r="Y29" s="309"/>
    </row>
    <row r="30" spans="2:25" ht="13.5" customHeight="1">
      <c r="B30" s="312"/>
      <c r="C30" s="315" t="s">
        <v>515</v>
      </c>
      <c r="D30" s="316" t="str">
        <f>IF(B28="","",VLOOKUP(B28,data!$A$1:$CA$300,11,FALSE))</f>
        <v>潟上市昭和大久保字北野街道上56-15</v>
      </c>
      <c r="E30" s="317"/>
      <c r="F30" s="318"/>
      <c r="G30" s="314"/>
      <c r="H30" s="310"/>
      <c r="I30" s="307"/>
      <c r="J30" s="310"/>
      <c r="K30" s="307"/>
      <c r="L30" s="310"/>
      <c r="M30" s="307"/>
      <c r="N30" s="310"/>
      <c r="O30" s="307"/>
      <c r="P30" s="310"/>
      <c r="Q30" s="307"/>
      <c r="R30" s="310"/>
      <c r="S30" s="307"/>
      <c r="T30" s="310"/>
      <c r="U30" s="307"/>
      <c r="V30" s="310"/>
      <c r="W30" s="307"/>
      <c r="X30" s="308"/>
      <c r="Y30" s="309"/>
    </row>
    <row r="31" spans="2:25" ht="13.5" customHeight="1">
      <c r="B31" s="312"/>
      <c r="C31" s="315"/>
      <c r="D31" s="316"/>
      <c r="E31" s="317"/>
      <c r="F31" s="318"/>
      <c r="G31" s="314"/>
      <c r="H31" s="310"/>
      <c r="I31" s="307"/>
      <c r="J31" s="310"/>
      <c r="K31" s="307"/>
      <c r="L31" s="310"/>
      <c r="M31" s="307"/>
      <c r="N31" s="310"/>
      <c r="O31" s="307"/>
      <c r="P31" s="310"/>
      <c r="Q31" s="307"/>
      <c r="R31" s="310"/>
      <c r="S31" s="307"/>
      <c r="T31" s="310"/>
      <c r="U31" s="307"/>
      <c r="V31" s="310"/>
      <c r="W31" s="307"/>
      <c r="X31" s="308"/>
      <c r="Y31" s="309"/>
    </row>
    <row r="32" spans="2:25" ht="3.75" customHeight="1">
      <c r="B32" s="312"/>
      <c r="C32" s="51"/>
      <c r="D32" s="53"/>
      <c r="E32" s="55"/>
      <c r="F32" s="60"/>
      <c r="G32" s="314"/>
      <c r="H32" s="310"/>
      <c r="I32" s="307"/>
      <c r="J32" s="310"/>
      <c r="K32" s="307"/>
      <c r="L32" s="310"/>
      <c r="M32" s="307"/>
      <c r="N32" s="310"/>
      <c r="O32" s="307"/>
      <c r="P32" s="310"/>
      <c r="Q32" s="307"/>
      <c r="R32" s="310"/>
      <c r="S32" s="307"/>
      <c r="T32" s="310"/>
      <c r="U32" s="307"/>
      <c r="V32" s="310"/>
      <c r="W32" s="307"/>
      <c r="X32" s="308"/>
      <c r="Y32" s="309"/>
    </row>
    <row r="33" spans="2:25" ht="13.5" customHeight="1">
      <c r="B33" s="312"/>
      <c r="C33" s="51" t="s">
        <v>526</v>
      </c>
      <c r="D33" s="340" t="str">
        <f>IF(B28="","",VLOOKUP(B28,data!$A$1:$CA$300,12,FALSE))</f>
        <v>018-877-7153</v>
      </c>
      <c r="E33" s="341"/>
      <c r="F33" s="342"/>
      <c r="G33" s="314"/>
      <c r="H33" s="310"/>
      <c r="I33" s="307"/>
      <c r="J33" s="310"/>
      <c r="K33" s="307"/>
      <c r="L33" s="310"/>
      <c r="M33" s="307"/>
      <c r="N33" s="310"/>
      <c r="O33" s="307"/>
      <c r="P33" s="310"/>
      <c r="Q33" s="307"/>
      <c r="R33" s="310"/>
      <c r="S33" s="307"/>
      <c r="T33" s="310"/>
      <c r="U33" s="307"/>
      <c r="V33" s="310"/>
      <c r="W33" s="307"/>
      <c r="X33" s="308"/>
      <c r="Y33" s="309"/>
    </row>
    <row r="34" spans="2:25" ht="13.5" customHeight="1">
      <c r="B34" s="312"/>
      <c r="C34" s="51" t="s">
        <v>1184</v>
      </c>
      <c r="D34" s="340" t="str">
        <f>IF(B28="","",VLOOKUP(B28,data!$A$1:$CA$300,13,FALSE))</f>
        <v>018-877-7154</v>
      </c>
      <c r="E34" s="341"/>
      <c r="F34" s="342"/>
      <c r="G34" s="314"/>
      <c r="H34" s="310"/>
      <c r="I34" s="307"/>
      <c r="J34" s="310"/>
      <c r="K34" s="307"/>
      <c r="L34" s="310"/>
      <c r="M34" s="307"/>
      <c r="N34" s="310"/>
      <c r="O34" s="307"/>
      <c r="P34" s="310"/>
      <c r="Q34" s="307"/>
      <c r="R34" s="310"/>
      <c r="S34" s="307"/>
      <c r="T34" s="310"/>
      <c r="U34" s="307"/>
      <c r="V34" s="310"/>
      <c r="W34" s="307"/>
      <c r="X34" s="308"/>
      <c r="Y34" s="309"/>
    </row>
    <row r="35" spans="2:25" ht="3.75" customHeight="1">
      <c r="B35" s="312"/>
      <c r="C35" s="51"/>
      <c r="D35" s="53"/>
      <c r="E35" s="55"/>
      <c r="F35" s="60"/>
      <c r="G35" s="314"/>
      <c r="H35" s="310"/>
      <c r="I35" s="307"/>
      <c r="J35" s="310"/>
      <c r="K35" s="307"/>
      <c r="L35" s="310"/>
      <c r="M35" s="307"/>
      <c r="N35" s="310"/>
      <c r="O35" s="307"/>
      <c r="P35" s="310"/>
      <c r="Q35" s="307"/>
      <c r="R35" s="310"/>
      <c r="S35" s="307"/>
      <c r="T35" s="310"/>
      <c r="U35" s="307"/>
      <c r="V35" s="310"/>
      <c r="W35" s="307"/>
      <c r="X35" s="308"/>
      <c r="Y35" s="309"/>
    </row>
    <row r="36" spans="2:25" ht="13.5" customHeight="1">
      <c r="B36" s="312"/>
      <c r="C36" s="51" t="s">
        <v>326</v>
      </c>
      <c r="D36" s="54" t="str">
        <f>IF(B28="","",VLOOKUP(B28,data!$A$1:$CA$300,24,FALSE))</f>
        <v>09:00</v>
      </c>
      <c r="E36" s="57" t="s">
        <v>8</v>
      </c>
      <c r="F36" s="59" t="str">
        <f>IF(B28="","",VLOOKUP(B28,data!$A$1:$CA$300,25,FALSE))</f>
        <v>17:00</v>
      </c>
      <c r="G36" s="314"/>
      <c r="H36" s="310"/>
      <c r="I36" s="307"/>
      <c r="J36" s="310"/>
      <c r="K36" s="307"/>
      <c r="L36" s="310"/>
      <c r="M36" s="307"/>
      <c r="N36" s="310"/>
      <c r="O36" s="307"/>
      <c r="P36" s="310"/>
      <c r="Q36" s="307"/>
      <c r="R36" s="310"/>
      <c r="S36" s="307"/>
      <c r="T36" s="310"/>
      <c r="U36" s="307"/>
      <c r="V36" s="310"/>
      <c r="W36" s="307"/>
      <c r="X36" s="308"/>
      <c r="Y36" s="309"/>
    </row>
    <row r="37" spans="2:25" ht="27" customHeight="1">
      <c r="B37" s="313"/>
      <c r="C37" s="52" t="s">
        <v>1185</v>
      </c>
      <c r="D37" s="331" t="str">
        <f>IF(B28="","",VLOOKUP(B28,data!$A$1:$CA$300,26,FALSE))</f>
        <v>年中無休</v>
      </c>
      <c r="E37" s="332"/>
      <c r="F37" s="333"/>
      <c r="G37" s="314"/>
      <c r="H37" s="310"/>
      <c r="I37" s="307"/>
      <c r="J37" s="310"/>
      <c r="K37" s="307"/>
      <c r="L37" s="310"/>
      <c r="M37" s="307"/>
      <c r="N37" s="310"/>
      <c r="O37" s="307"/>
      <c r="P37" s="310"/>
      <c r="Q37" s="307"/>
      <c r="R37" s="310"/>
      <c r="S37" s="307"/>
      <c r="T37" s="310"/>
      <c r="U37" s="307"/>
      <c r="V37" s="310"/>
      <c r="W37" s="307"/>
      <c r="X37" s="308"/>
      <c r="Y37" s="309"/>
    </row>
    <row r="38" spans="2:25" ht="33.75" customHeight="1">
      <c r="B38" s="311">
        <v>122</v>
      </c>
      <c r="C38" s="50" t="s">
        <v>462</v>
      </c>
      <c r="D38" s="334" t="str">
        <f>IF(B38="","",VLOOKUP(B38,data!$A$1:$CA$300,9,FALSE))</f>
        <v>グループホームけやき</v>
      </c>
      <c r="E38" s="335"/>
      <c r="F38" s="336"/>
      <c r="G38" s="314" t="str">
        <f>IF(B38="","",VLOOKUP(B38,data!$A$1:$CA$300,73,FALSE))</f>
        <v>6</v>
      </c>
      <c r="H38" s="310" t="str">
        <f>IF(B38="","",VLOOKUP(B38,data!$A$1:$CA$300,31,FALSE))</f>
        <v>×</v>
      </c>
      <c r="I38" s="307" t="str">
        <f>IF(B38="","",VLOOKUP(B38,data!$A$1:$CA$300,33,FALSE))</f>
        <v>×</v>
      </c>
      <c r="J38" s="310" t="str">
        <f>IF(B38="","",VLOOKUP(B38,data!$A$1:$CA$300,35,FALSE))</f>
        <v>×</v>
      </c>
      <c r="K38" s="307" t="str">
        <f>IF(B38="","",VLOOKUP(B38,data!$A$1:$CA$300,37,FALSE))</f>
        <v>×</v>
      </c>
      <c r="L38" s="310" t="str">
        <f>IF(B38="","",VLOOKUP(B38,data!$A$1:$CA$300,39,FALSE))</f>
        <v>×</v>
      </c>
      <c r="M38" s="307" t="str">
        <f>IF(B38="","",VLOOKUP(B38,data!$A$1:$CA$300,41,FALSE))</f>
        <v>×</v>
      </c>
      <c r="N38" s="310" t="str">
        <f>IF(B38="","",VLOOKUP(B38,data!$A$1:$CA$300,43,FALSE))</f>
        <v>×</v>
      </c>
      <c r="O38" s="307" t="str">
        <f>IF(B38="","",VLOOKUP(B38,data!$A$1:$CA$300,45,FALSE))</f>
        <v>×</v>
      </c>
      <c r="P38" s="310" t="str">
        <f>IF(B38="","",VLOOKUP(B38,data!$A$1:$CA$300,47,FALSE))</f>
        <v>×</v>
      </c>
      <c r="Q38" s="307" t="str">
        <f>IF(B38="","",VLOOKUP(B38,data!$A$1:$CA$300,49,FALSE))</f>
        <v>×</v>
      </c>
      <c r="R38" s="310" t="str">
        <f>IF(B38="","",VLOOKUP(B38,data!$A$1:$CA$300,51,FALSE))</f>
        <v>×</v>
      </c>
      <c r="S38" s="307" t="str">
        <f>IF(B38="","",VLOOKUP(B38,data!$A$1:$CA$300,53,FALSE))</f>
        <v>要相談</v>
      </c>
      <c r="T38" s="310" t="str">
        <f>IF(B38="","",VLOOKUP(B38,data!$A$1:$CA$300,55,FALSE))</f>
        <v>要相談</v>
      </c>
      <c r="U38" s="307" t="str">
        <f>IF(B38="","",VLOOKUP(B38,data!$A$1:$CA$300,57,FALSE))</f>
        <v>○</v>
      </c>
      <c r="V38" s="310" t="str">
        <f>IF(B38="","",VLOOKUP(B38,data!$A$1:$CA$300,59,FALSE))</f>
        <v>要相談</v>
      </c>
      <c r="W38" s="307" t="str">
        <f>IF(B38="","",VLOOKUP(B38,data!$A$1:$CA$300,61,FALSE))</f>
        <v>×</v>
      </c>
      <c r="X38" s="308" t="str">
        <f>IF(B38="","",VLOOKUP(B38,data!$A$1:$CA$300,77,FALSE))</f>
        <v>八郎潟町</v>
      </c>
      <c r="Y38" s="364" t="str">
        <f>IF(B38="","",VLOOKUP(B38,data!$A$1:$CA$300,78,FALSE))</f>
        <v/>
      </c>
    </row>
    <row r="39" spans="2:25" ht="15" customHeight="1">
      <c r="B39" s="312"/>
      <c r="C39" s="51" t="s">
        <v>637</v>
      </c>
      <c r="D39" s="337" t="str">
        <f>IF(B38="","",VLOOKUP(B38,data!$A$1:$CA$300,10,FALSE))</f>
        <v>018-1606</v>
      </c>
      <c r="E39" s="338"/>
      <c r="F39" s="339"/>
      <c r="G39" s="314"/>
      <c r="H39" s="310"/>
      <c r="I39" s="307"/>
      <c r="J39" s="310"/>
      <c r="K39" s="307"/>
      <c r="L39" s="310"/>
      <c r="M39" s="307"/>
      <c r="N39" s="310"/>
      <c r="O39" s="307"/>
      <c r="P39" s="310"/>
      <c r="Q39" s="307"/>
      <c r="R39" s="310"/>
      <c r="S39" s="307"/>
      <c r="T39" s="310"/>
      <c r="U39" s="307"/>
      <c r="V39" s="310"/>
      <c r="W39" s="307"/>
      <c r="X39" s="308"/>
      <c r="Y39" s="364"/>
    </row>
    <row r="40" spans="2:25" ht="13.5" customHeight="1">
      <c r="B40" s="312"/>
      <c r="C40" s="315" t="s">
        <v>515</v>
      </c>
      <c r="D40" s="316" t="str">
        <f>IF(B38="","",VLOOKUP(B38,data!$A$1:$CA$300,11,FALSE))</f>
        <v>秋田県八郎潟町夜叉袋字中羽立７４－１０</v>
      </c>
      <c r="E40" s="317"/>
      <c r="F40" s="318"/>
      <c r="G40" s="314"/>
      <c r="H40" s="310"/>
      <c r="I40" s="307"/>
      <c r="J40" s="310"/>
      <c r="K40" s="307"/>
      <c r="L40" s="310"/>
      <c r="M40" s="307"/>
      <c r="N40" s="310"/>
      <c r="O40" s="307"/>
      <c r="P40" s="310"/>
      <c r="Q40" s="307"/>
      <c r="R40" s="310"/>
      <c r="S40" s="307"/>
      <c r="T40" s="310"/>
      <c r="U40" s="307"/>
      <c r="V40" s="310"/>
      <c r="W40" s="307"/>
      <c r="X40" s="308"/>
      <c r="Y40" s="364"/>
    </row>
    <row r="41" spans="2:25" ht="13.5" customHeight="1">
      <c r="B41" s="312"/>
      <c r="C41" s="315"/>
      <c r="D41" s="316"/>
      <c r="E41" s="317"/>
      <c r="F41" s="318"/>
      <c r="G41" s="314"/>
      <c r="H41" s="310"/>
      <c r="I41" s="307"/>
      <c r="J41" s="310"/>
      <c r="K41" s="307"/>
      <c r="L41" s="310"/>
      <c r="M41" s="307"/>
      <c r="N41" s="310"/>
      <c r="O41" s="307"/>
      <c r="P41" s="310"/>
      <c r="Q41" s="307"/>
      <c r="R41" s="310"/>
      <c r="S41" s="307"/>
      <c r="T41" s="310"/>
      <c r="U41" s="307"/>
      <c r="V41" s="310"/>
      <c r="W41" s="307"/>
      <c r="X41" s="308"/>
      <c r="Y41" s="364"/>
    </row>
    <row r="42" spans="2:25" ht="3.75" customHeight="1">
      <c r="B42" s="312"/>
      <c r="C42" s="51"/>
      <c r="D42" s="53"/>
      <c r="E42" s="55"/>
      <c r="F42" s="60"/>
      <c r="G42" s="314"/>
      <c r="H42" s="310"/>
      <c r="I42" s="307"/>
      <c r="J42" s="310"/>
      <c r="K42" s="307"/>
      <c r="L42" s="310"/>
      <c r="M42" s="307"/>
      <c r="N42" s="310"/>
      <c r="O42" s="307"/>
      <c r="P42" s="310"/>
      <c r="Q42" s="307"/>
      <c r="R42" s="310"/>
      <c r="S42" s="307"/>
      <c r="T42" s="310"/>
      <c r="U42" s="307"/>
      <c r="V42" s="310"/>
      <c r="W42" s="307"/>
      <c r="X42" s="308"/>
      <c r="Y42" s="364"/>
    </row>
    <row r="43" spans="2:25" ht="13.5" customHeight="1">
      <c r="B43" s="312"/>
      <c r="C43" s="51" t="s">
        <v>526</v>
      </c>
      <c r="D43" s="340" t="str">
        <f>IF(B38="","",VLOOKUP(B38,data!$A$1:$CA$300,12,FALSE))</f>
        <v>018-875-2414</v>
      </c>
      <c r="E43" s="341"/>
      <c r="F43" s="342"/>
      <c r="G43" s="314"/>
      <c r="H43" s="310"/>
      <c r="I43" s="307"/>
      <c r="J43" s="310"/>
      <c r="K43" s="307"/>
      <c r="L43" s="310"/>
      <c r="M43" s="307"/>
      <c r="N43" s="310"/>
      <c r="O43" s="307"/>
      <c r="P43" s="310"/>
      <c r="Q43" s="307"/>
      <c r="R43" s="310"/>
      <c r="S43" s="307"/>
      <c r="T43" s="310"/>
      <c r="U43" s="307"/>
      <c r="V43" s="310"/>
      <c r="W43" s="307"/>
      <c r="X43" s="308"/>
      <c r="Y43" s="364"/>
    </row>
    <row r="44" spans="2:25" ht="13.5" customHeight="1">
      <c r="B44" s="312"/>
      <c r="C44" s="51" t="s">
        <v>1184</v>
      </c>
      <c r="D44" s="340" t="str">
        <f>IF(B38="","",VLOOKUP(B38,data!$A$1:$CA$300,13,FALSE))</f>
        <v>018-855-4088</v>
      </c>
      <c r="E44" s="341"/>
      <c r="F44" s="342"/>
      <c r="G44" s="314"/>
      <c r="H44" s="310"/>
      <c r="I44" s="307"/>
      <c r="J44" s="310"/>
      <c r="K44" s="307"/>
      <c r="L44" s="310"/>
      <c r="M44" s="307"/>
      <c r="N44" s="310"/>
      <c r="O44" s="307"/>
      <c r="P44" s="310"/>
      <c r="Q44" s="307"/>
      <c r="R44" s="310"/>
      <c r="S44" s="307"/>
      <c r="T44" s="310"/>
      <c r="U44" s="307"/>
      <c r="V44" s="310"/>
      <c r="W44" s="307"/>
      <c r="X44" s="308"/>
      <c r="Y44" s="364"/>
    </row>
    <row r="45" spans="2:25" ht="3.75" customHeight="1">
      <c r="B45" s="312"/>
      <c r="C45" s="51"/>
      <c r="D45" s="53"/>
      <c r="E45" s="55"/>
      <c r="F45" s="60"/>
      <c r="G45" s="314"/>
      <c r="H45" s="310"/>
      <c r="I45" s="307"/>
      <c r="J45" s="310"/>
      <c r="K45" s="307"/>
      <c r="L45" s="310"/>
      <c r="M45" s="307"/>
      <c r="N45" s="310"/>
      <c r="O45" s="307"/>
      <c r="P45" s="310"/>
      <c r="Q45" s="307"/>
      <c r="R45" s="310"/>
      <c r="S45" s="307"/>
      <c r="T45" s="310"/>
      <c r="U45" s="307"/>
      <c r="V45" s="310"/>
      <c r="W45" s="307"/>
      <c r="X45" s="308"/>
      <c r="Y45" s="364"/>
    </row>
    <row r="46" spans="2:25" ht="13.5" customHeight="1">
      <c r="B46" s="312"/>
      <c r="C46" s="51" t="s">
        <v>326</v>
      </c>
      <c r="D46" s="54" t="str">
        <f>IF(B38="","",VLOOKUP(B38,data!$A$1:$CA$300,24,FALSE))</f>
        <v>09:00</v>
      </c>
      <c r="E46" s="57" t="s">
        <v>8</v>
      </c>
      <c r="F46" s="59" t="str">
        <f>IF(B38="","",VLOOKUP(B38,data!$A$1:$CA$300,25,FALSE))</f>
        <v>16:00</v>
      </c>
      <c r="G46" s="314"/>
      <c r="H46" s="310"/>
      <c r="I46" s="307"/>
      <c r="J46" s="310"/>
      <c r="K46" s="307"/>
      <c r="L46" s="310"/>
      <c r="M46" s="307"/>
      <c r="N46" s="310"/>
      <c r="O46" s="307"/>
      <c r="P46" s="310"/>
      <c r="Q46" s="307"/>
      <c r="R46" s="310"/>
      <c r="S46" s="307"/>
      <c r="T46" s="310"/>
      <c r="U46" s="307"/>
      <c r="V46" s="310"/>
      <c r="W46" s="307"/>
      <c r="X46" s="308"/>
      <c r="Y46" s="364"/>
    </row>
    <row r="47" spans="2:25" ht="27" customHeight="1">
      <c r="B47" s="313"/>
      <c r="C47" s="52" t="s">
        <v>1185</v>
      </c>
      <c r="D47" s="331" t="str">
        <f>IF(B38="","",VLOOKUP(B38,data!$A$1:$CA$300,26,FALSE))</f>
        <v>年中無休</v>
      </c>
      <c r="E47" s="332"/>
      <c r="F47" s="333"/>
      <c r="G47" s="314"/>
      <c r="H47" s="310"/>
      <c r="I47" s="307"/>
      <c r="J47" s="310"/>
      <c r="K47" s="307"/>
      <c r="L47" s="310"/>
      <c r="M47" s="307"/>
      <c r="N47" s="310"/>
      <c r="O47" s="307"/>
      <c r="P47" s="310"/>
      <c r="Q47" s="307"/>
      <c r="R47" s="310"/>
      <c r="S47" s="307"/>
      <c r="T47" s="310"/>
      <c r="U47" s="307"/>
      <c r="V47" s="310"/>
      <c r="W47" s="307"/>
      <c r="X47" s="308"/>
      <c r="Y47" s="364"/>
    </row>
  </sheetData>
  <mergeCells count="130">
    <mergeCell ref="H1:W1"/>
    <mergeCell ref="D8:F8"/>
    <mergeCell ref="D9:F9"/>
    <mergeCell ref="D13:F13"/>
    <mergeCell ref="D14:F14"/>
    <mergeCell ref="D17:F17"/>
    <mergeCell ref="D18:F18"/>
    <mergeCell ref="D19:F19"/>
    <mergeCell ref="D23:F23"/>
    <mergeCell ref="N2:N7"/>
    <mergeCell ref="O2:O7"/>
    <mergeCell ref="P2:P7"/>
    <mergeCell ref="Q2:Q7"/>
    <mergeCell ref="R2:R7"/>
    <mergeCell ref="S2:S7"/>
    <mergeCell ref="T2:T7"/>
    <mergeCell ref="U2:U7"/>
    <mergeCell ref="V2:V7"/>
    <mergeCell ref="W2:W7"/>
    <mergeCell ref="N18:N27"/>
    <mergeCell ref="O18:O27"/>
    <mergeCell ref="P18:P27"/>
    <mergeCell ref="Q18:Q27"/>
    <mergeCell ref="R18:R27"/>
    <mergeCell ref="D44:F44"/>
    <mergeCell ref="D47:F47"/>
    <mergeCell ref="H2:H7"/>
    <mergeCell ref="I2:I7"/>
    <mergeCell ref="J2:J7"/>
    <mergeCell ref="K2:K7"/>
    <mergeCell ref="L2:L7"/>
    <mergeCell ref="M2:M7"/>
    <mergeCell ref="G1:G7"/>
    <mergeCell ref="G18:G27"/>
    <mergeCell ref="H18:H27"/>
    <mergeCell ref="I18:I27"/>
    <mergeCell ref="J18:J27"/>
    <mergeCell ref="K18:K27"/>
    <mergeCell ref="L18:L27"/>
    <mergeCell ref="M18:M27"/>
    <mergeCell ref="D24:F24"/>
    <mergeCell ref="D27:F27"/>
    <mergeCell ref="D28:F28"/>
    <mergeCell ref="D29:F29"/>
    <mergeCell ref="D33:F33"/>
    <mergeCell ref="D34:F34"/>
    <mergeCell ref="D37:F37"/>
    <mergeCell ref="D38:F38"/>
    <mergeCell ref="C20:C21"/>
    <mergeCell ref="D20:F21"/>
    <mergeCell ref="C30:C31"/>
    <mergeCell ref="D30:F31"/>
    <mergeCell ref="C40:C41"/>
    <mergeCell ref="D40:F41"/>
    <mergeCell ref="B1:B7"/>
    <mergeCell ref="C1:F7"/>
    <mergeCell ref="B18:B27"/>
    <mergeCell ref="D39:F39"/>
    <mergeCell ref="X1:X7"/>
    <mergeCell ref="Y1:Y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C10:C11"/>
    <mergeCell ref="D10:F11"/>
    <mergeCell ref="S18:S27"/>
    <mergeCell ref="T18:T27"/>
    <mergeCell ref="U18:U27"/>
    <mergeCell ref="V18:V27"/>
    <mergeCell ref="W18:W27"/>
    <mergeCell ref="X18:X27"/>
    <mergeCell ref="Y18:Y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Y28:Y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W47"/>
    <mergeCell ref="X38:X47"/>
    <mergeCell ref="Y38:Y47"/>
    <mergeCell ref="D43:F43"/>
  </mergeCells>
  <phoneticPr fontId="17"/>
  <pageMargins left="0.50314960629921257" right="0.50314960629921257" top="0.35629921259842523" bottom="0.35629921259842523"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37"/>
  <sheetViews>
    <sheetView view="pageBreakPreview" zoomScaleSheetLayoutView="100" workbookViewId="0">
      <pane ySplit="7" topLeftCell="A8" activePane="bottomLeft" state="frozenSplit"/>
      <selection pane="bottomLeft" activeCell="B28" sqref="B28:B37"/>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7" width="3.125" style="49" customWidth="1"/>
    <col min="8" max="23" width="3.125" style="48" customWidth="1"/>
    <col min="24" max="24" width="10.75" style="48" customWidth="1"/>
    <col min="25" max="25" width="20" style="48" customWidth="1"/>
    <col min="26" max="26" width="9" style="48" customWidth="1"/>
    <col min="27" max="16384" width="9" style="48"/>
  </cols>
  <sheetData>
    <row r="1" spans="1:25" ht="20.25" customHeight="1">
      <c r="B1" s="207" t="s">
        <v>40</v>
      </c>
      <c r="C1" s="319" t="s">
        <v>1379</v>
      </c>
      <c r="D1" s="320"/>
      <c r="E1" s="320"/>
      <c r="F1" s="321"/>
      <c r="G1" s="360" t="s">
        <v>189</v>
      </c>
      <c r="H1" s="330" t="s">
        <v>1013</v>
      </c>
      <c r="I1" s="330"/>
      <c r="J1" s="330"/>
      <c r="K1" s="330"/>
      <c r="L1" s="330"/>
      <c r="M1" s="330"/>
      <c r="N1" s="330"/>
      <c r="O1" s="330"/>
      <c r="P1" s="330"/>
      <c r="Q1" s="330"/>
      <c r="R1" s="330"/>
      <c r="S1" s="330"/>
      <c r="T1" s="330"/>
      <c r="U1" s="330"/>
      <c r="V1" s="330"/>
      <c r="W1" s="330"/>
      <c r="X1" s="329" t="s">
        <v>1043</v>
      </c>
      <c r="Y1" s="329" t="s">
        <v>775</v>
      </c>
    </row>
    <row r="2" spans="1:25" ht="11.25" customHeight="1">
      <c r="B2" s="208"/>
      <c r="C2" s="322"/>
      <c r="D2" s="323"/>
      <c r="E2" s="323"/>
      <c r="F2" s="324"/>
      <c r="G2" s="360"/>
      <c r="H2" s="347" t="s">
        <v>1032</v>
      </c>
      <c r="I2" s="346" t="s">
        <v>1082</v>
      </c>
      <c r="J2" s="347" t="s">
        <v>1159</v>
      </c>
      <c r="K2" s="346" t="s">
        <v>296</v>
      </c>
      <c r="L2" s="347" t="s">
        <v>1176</v>
      </c>
      <c r="M2" s="346" t="s">
        <v>1177</v>
      </c>
      <c r="N2" s="347" t="s">
        <v>1106</v>
      </c>
      <c r="O2" s="346" t="s">
        <v>1124</v>
      </c>
      <c r="P2" s="347" t="s">
        <v>41</v>
      </c>
      <c r="Q2" s="346" t="s">
        <v>1178</v>
      </c>
      <c r="R2" s="347" t="s">
        <v>1164</v>
      </c>
      <c r="S2" s="346" t="s">
        <v>1068</v>
      </c>
      <c r="T2" s="347" t="s">
        <v>893</v>
      </c>
      <c r="U2" s="346" t="s">
        <v>1179</v>
      </c>
      <c r="V2" s="347" t="s">
        <v>847</v>
      </c>
      <c r="W2" s="346" t="s">
        <v>1363</v>
      </c>
      <c r="X2" s="330"/>
      <c r="Y2" s="330"/>
    </row>
    <row r="3" spans="1:25" ht="11.25" customHeight="1">
      <c r="B3" s="208"/>
      <c r="C3" s="322"/>
      <c r="D3" s="323"/>
      <c r="E3" s="323"/>
      <c r="F3" s="324"/>
      <c r="G3" s="360"/>
      <c r="H3" s="347"/>
      <c r="I3" s="346"/>
      <c r="J3" s="347"/>
      <c r="K3" s="346"/>
      <c r="L3" s="347"/>
      <c r="M3" s="346"/>
      <c r="N3" s="347"/>
      <c r="O3" s="346"/>
      <c r="P3" s="347"/>
      <c r="Q3" s="346"/>
      <c r="R3" s="347"/>
      <c r="S3" s="346"/>
      <c r="T3" s="347"/>
      <c r="U3" s="346"/>
      <c r="V3" s="347"/>
      <c r="W3" s="346"/>
      <c r="X3" s="330"/>
      <c r="Y3" s="330"/>
    </row>
    <row r="4" spans="1:25" ht="11.25" customHeight="1">
      <c r="B4" s="208"/>
      <c r="C4" s="322"/>
      <c r="D4" s="323"/>
      <c r="E4" s="323"/>
      <c r="F4" s="324"/>
      <c r="G4" s="360"/>
      <c r="H4" s="347"/>
      <c r="I4" s="346"/>
      <c r="J4" s="347"/>
      <c r="K4" s="346"/>
      <c r="L4" s="347"/>
      <c r="M4" s="346"/>
      <c r="N4" s="347"/>
      <c r="O4" s="346"/>
      <c r="P4" s="347"/>
      <c r="Q4" s="346"/>
      <c r="R4" s="347"/>
      <c r="S4" s="346"/>
      <c r="T4" s="347"/>
      <c r="U4" s="346"/>
      <c r="V4" s="347"/>
      <c r="W4" s="346"/>
      <c r="X4" s="330"/>
      <c r="Y4" s="330"/>
    </row>
    <row r="5" spans="1:25" ht="11.25" customHeight="1">
      <c r="B5" s="208"/>
      <c r="C5" s="322"/>
      <c r="D5" s="323"/>
      <c r="E5" s="323"/>
      <c r="F5" s="324"/>
      <c r="G5" s="360"/>
      <c r="H5" s="347"/>
      <c r="I5" s="346"/>
      <c r="J5" s="347"/>
      <c r="K5" s="346"/>
      <c r="L5" s="347"/>
      <c r="M5" s="346"/>
      <c r="N5" s="347"/>
      <c r="O5" s="346"/>
      <c r="P5" s="347"/>
      <c r="Q5" s="346"/>
      <c r="R5" s="347"/>
      <c r="S5" s="346"/>
      <c r="T5" s="347"/>
      <c r="U5" s="346"/>
      <c r="V5" s="347"/>
      <c r="W5" s="346"/>
      <c r="X5" s="330"/>
      <c r="Y5" s="330"/>
    </row>
    <row r="6" spans="1:25" ht="11.25" customHeight="1">
      <c r="B6" s="208"/>
      <c r="C6" s="322"/>
      <c r="D6" s="323"/>
      <c r="E6" s="323"/>
      <c r="F6" s="324"/>
      <c r="G6" s="360"/>
      <c r="H6" s="347"/>
      <c r="I6" s="346"/>
      <c r="J6" s="347"/>
      <c r="K6" s="346"/>
      <c r="L6" s="347"/>
      <c r="M6" s="346"/>
      <c r="N6" s="347"/>
      <c r="O6" s="346"/>
      <c r="P6" s="347"/>
      <c r="Q6" s="346"/>
      <c r="R6" s="347"/>
      <c r="S6" s="346"/>
      <c r="T6" s="347"/>
      <c r="U6" s="346"/>
      <c r="V6" s="347"/>
      <c r="W6" s="346"/>
      <c r="X6" s="330"/>
      <c r="Y6" s="330"/>
    </row>
    <row r="7" spans="1:25" ht="11.25" customHeight="1">
      <c r="A7" s="62"/>
      <c r="B7" s="209"/>
      <c r="C7" s="325"/>
      <c r="D7" s="326"/>
      <c r="E7" s="326"/>
      <c r="F7" s="327"/>
      <c r="G7" s="360"/>
      <c r="H7" s="347"/>
      <c r="I7" s="346"/>
      <c r="J7" s="347"/>
      <c r="K7" s="346"/>
      <c r="L7" s="347"/>
      <c r="M7" s="346"/>
      <c r="N7" s="347"/>
      <c r="O7" s="346"/>
      <c r="P7" s="347"/>
      <c r="Q7" s="346"/>
      <c r="R7" s="347"/>
      <c r="S7" s="346"/>
      <c r="T7" s="347"/>
      <c r="U7" s="346"/>
      <c r="V7" s="347"/>
      <c r="W7" s="346"/>
      <c r="X7" s="330"/>
      <c r="Y7" s="330"/>
    </row>
    <row r="8" spans="1:25" ht="33.75" customHeight="1">
      <c r="B8" s="311">
        <v>123</v>
      </c>
      <c r="C8" s="50" t="s">
        <v>462</v>
      </c>
      <c r="D8" s="334" t="str">
        <f>IF(B8="","",VLOOKUP(B8,data!$A$1:$CA$300,9,FALSE))</f>
        <v>デイサービス真心</v>
      </c>
      <c r="E8" s="335"/>
      <c r="F8" s="336"/>
      <c r="G8" s="314" t="str">
        <f>IF(B8="","",VLOOKUP(B8,data!$A$1:$CA$300,73,FALSE))</f>
        <v>18</v>
      </c>
      <c r="H8" s="310" t="str">
        <f>IF(B8="","",VLOOKUP(B8,data!$A$1:$CA$300,31,FALSE))</f>
        <v>×</v>
      </c>
      <c r="I8" s="307" t="str">
        <f>IF(B8="","",VLOOKUP(B8,data!$A$1:$CA$300,33,FALSE))</f>
        <v>×</v>
      </c>
      <c r="J8" s="310" t="str">
        <f>IF(B8="","",VLOOKUP(B8,data!$A$1:$CA$300,35,FALSE))</f>
        <v>×</v>
      </c>
      <c r="K8" s="307" t="str">
        <f>IF(B8="","",VLOOKUP(B8,data!$A$1:$CA$300,37,FALSE))</f>
        <v>×</v>
      </c>
      <c r="L8" s="310" t="str">
        <f>IF(B8="","",VLOOKUP(B8,data!$A$1:$CA$300,39,FALSE))</f>
        <v>×</v>
      </c>
      <c r="M8" s="307" t="str">
        <f>IF(B8="","",VLOOKUP(B8,data!$A$1:$CA$300,41,FALSE))</f>
        <v>×</v>
      </c>
      <c r="N8" s="310" t="str">
        <f>IF(B8="","",VLOOKUP(B8,data!$A$1:$CA$300,43,FALSE))</f>
        <v>×</v>
      </c>
      <c r="O8" s="307" t="str">
        <f>IF(B8="","",VLOOKUP(B8,data!$A$1:$CA$300,45,FALSE))</f>
        <v>×</v>
      </c>
      <c r="P8" s="310" t="str">
        <f>IF(B8="","",VLOOKUP(B8,data!$A$1:$CA$300,47,FALSE))</f>
        <v>×</v>
      </c>
      <c r="Q8" s="307" t="str">
        <f>IF(B8="","",VLOOKUP(B8,data!$A$1:$CA$300,49,FALSE))</f>
        <v>×</v>
      </c>
      <c r="R8" s="310" t="str">
        <f>IF(B8="","",VLOOKUP(B8,data!$A$1:$CA$300,51,FALSE))</f>
        <v>×</v>
      </c>
      <c r="S8" s="307" t="str">
        <f>IF(B8="","",VLOOKUP(B8,data!$A$1:$CA$300,53,FALSE))</f>
        <v>×</v>
      </c>
      <c r="T8" s="310" t="str">
        <f>IF(B8="","",VLOOKUP(B8,data!$A$1:$CA$300,55,FALSE))</f>
        <v>×</v>
      </c>
      <c r="U8" s="307" t="str">
        <f>IF(B8="","",VLOOKUP(B8,data!$A$1:$CA$300,57,FALSE))</f>
        <v>○</v>
      </c>
      <c r="V8" s="310" t="str">
        <f>IF(B8="","",VLOOKUP(B8,data!$A$1:$CA$300,59,FALSE))</f>
        <v>×</v>
      </c>
      <c r="W8" s="307" t="str">
        <f>IF(B8="","",VLOOKUP(B8,data!$A$1:$CA$300,61,FALSE))</f>
        <v>×</v>
      </c>
      <c r="X8" s="308" t="str">
        <f>IF(B8="","",VLOOKUP(B8,data!$A$1:$CA$300,77,FALSE))</f>
        <v>潟上市</v>
      </c>
      <c r="Y8" s="309" t="str">
        <f>IF(B8="","",VLOOKUP(B8,data!$A$1:$CA$300,78,FALSE))</f>
        <v/>
      </c>
    </row>
    <row r="9" spans="1:25" ht="15" customHeight="1">
      <c r="B9" s="312"/>
      <c r="C9" s="51" t="s">
        <v>637</v>
      </c>
      <c r="D9" s="337" t="str">
        <f>IF(B8="","",VLOOKUP(B8,data!$A$1:$CA$300,10,FALSE))</f>
        <v>010-0101</v>
      </c>
      <c r="E9" s="338"/>
      <c r="F9" s="339"/>
      <c r="G9" s="314"/>
      <c r="H9" s="310"/>
      <c r="I9" s="307"/>
      <c r="J9" s="310"/>
      <c r="K9" s="307"/>
      <c r="L9" s="310"/>
      <c r="M9" s="307"/>
      <c r="N9" s="310"/>
      <c r="O9" s="307"/>
      <c r="P9" s="310"/>
      <c r="Q9" s="307"/>
      <c r="R9" s="310"/>
      <c r="S9" s="307"/>
      <c r="T9" s="310"/>
      <c r="U9" s="307"/>
      <c r="V9" s="310"/>
      <c r="W9" s="307"/>
      <c r="X9" s="308"/>
      <c r="Y9" s="309"/>
    </row>
    <row r="10" spans="1:25" ht="13.5" customHeight="1">
      <c r="B10" s="312"/>
      <c r="C10" s="315" t="s">
        <v>515</v>
      </c>
      <c r="D10" s="316" t="str">
        <f>IF(B8="","",VLOOKUP(B8,data!$A$1:$CA$300,11,FALSE))</f>
        <v>潟上市天王字追分西2-115</v>
      </c>
      <c r="E10" s="317"/>
      <c r="F10" s="318"/>
      <c r="G10" s="314"/>
      <c r="H10" s="310"/>
      <c r="I10" s="307"/>
      <c r="J10" s="310"/>
      <c r="K10" s="307"/>
      <c r="L10" s="310"/>
      <c r="M10" s="307"/>
      <c r="N10" s="310"/>
      <c r="O10" s="307"/>
      <c r="P10" s="310"/>
      <c r="Q10" s="307"/>
      <c r="R10" s="310"/>
      <c r="S10" s="307"/>
      <c r="T10" s="310"/>
      <c r="U10" s="307"/>
      <c r="V10" s="310"/>
      <c r="W10" s="307"/>
      <c r="X10" s="308"/>
      <c r="Y10" s="309"/>
    </row>
    <row r="11" spans="1:25" ht="13.5" customHeight="1">
      <c r="B11" s="312"/>
      <c r="C11" s="315"/>
      <c r="D11" s="316"/>
      <c r="E11" s="317"/>
      <c r="F11" s="318"/>
      <c r="G11" s="314"/>
      <c r="H11" s="310"/>
      <c r="I11" s="307"/>
      <c r="J11" s="310"/>
      <c r="K11" s="307"/>
      <c r="L11" s="310"/>
      <c r="M11" s="307"/>
      <c r="N11" s="310"/>
      <c r="O11" s="307"/>
      <c r="P11" s="310"/>
      <c r="Q11" s="307"/>
      <c r="R11" s="310"/>
      <c r="S11" s="307"/>
      <c r="T11" s="310"/>
      <c r="U11" s="307"/>
      <c r="V11" s="310"/>
      <c r="W11" s="307"/>
      <c r="X11" s="308"/>
      <c r="Y11" s="309"/>
    </row>
    <row r="12" spans="1:25" ht="3.75" customHeight="1">
      <c r="B12" s="312"/>
      <c r="C12" s="51"/>
      <c r="D12" s="53"/>
      <c r="E12" s="55"/>
      <c r="F12" s="60"/>
      <c r="G12" s="314"/>
      <c r="H12" s="310"/>
      <c r="I12" s="307"/>
      <c r="J12" s="310"/>
      <c r="K12" s="307"/>
      <c r="L12" s="310"/>
      <c r="M12" s="307"/>
      <c r="N12" s="310"/>
      <c r="O12" s="307"/>
      <c r="P12" s="310"/>
      <c r="Q12" s="307"/>
      <c r="R12" s="310"/>
      <c r="S12" s="307"/>
      <c r="T12" s="310"/>
      <c r="U12" s="307"/>
      <c r="V12" s="310"/>
      <c r="W12" s="307"/>
      <c r="X12" s="308"/>
      <c r="Y12" s="309"/>
    </row>
    <row r="13" spans="1:25" ht="13.5" customHeight="1">
      <c r="B13" s="312"/>
      <c r="C13" s="51" t="s">
        <v>526</v>
      </c>
      <c r="D13" s="340" t="str">
        <f>IF(B8="","",VLOOKUP(B8,data!$A$1:$CA$300,12,FALSE))</f>
        <v>018-893-6888</v>
      </c>
      <c r="E13" s="341"/>
      <c r="F13" s="342"/>
      <c r="G13" s="314"/>
      <c r="H13" s="310"/>
      <c r="I13" s="307"/>
      <c r="J13" s="310"/>
      <c r="K13" s="307"/>
      <c r="L13" s="310"/>
      <c r="M13" s="307"/>
      <c r="N13" s="310"/>
      <c r="O13" s="307"/>
      <c r="P13" s="310"/>
      <c r="Q13" s="307"/>
      <c r="R13" s="310"/>
      <c r="S13" s="307"/>
      <c r="T13" s="310"/>
      <c r="U13" s="307"/>
      <c r="V13" s="310"/>
      <c r="W13" s="307"/>
      <c r="X13" s="308"/>
      <c r="Y13" s="309"/>
    </row>
    <row r="14" spans="1:25" ht="13.5" customHeight="1">
      <c r="B14" s="312"/>
      <c r="C14" s="51" t="s">
        <v>1184</v>
      </c>
      <c r="D14" s="340" t="str">
        <f>IF(B8="","",VLOOKUP(B8,data!$A$1:$CA$300,13,FALSE))</f>
        <v>018-893-6433</v>
      </c>
      <c r="E14" s="341"/>
      <c r="F14" s="342"/>
      <c r="G14" s="314"/>
      <c r="H14" s="310"/>
      <c r="I14" s="307"/>
      <c r="J14" s="310"/>
      <c r="K14" s="307"/>
      <c r="L14" s="310"/>
      <c r="M14" s="307"/>
      <c r="N14" s="310"/>
      <c r="O14" s="307"/>
      <c r="P14" s="310"/>
      <c r="Q14" s="307"/>
      <c r="R14" s="310"/>
      <c r="S14" s="307"/>
      <c r="T14" s="310"/>
      <c r="U14" s="307"/>
      <c r="V14" s="310"/>
      <c r="W14" s="307"/>
      <c r="X14" s="308"/>
      <c r="Y14" s="309"/>
    </row>
    <row r="15" spans="1:25" ht="3.75" customHeight="1">
      <c r="B15" s="312"/>
      <c r="C15" s="51"/>
      <c r="D15" s="53"/>
      <c r="E15" s="55"/>
      <c r="F15" s="60"/>
      <c r="G15" s="314"/>
      <c r="H15" s="310"/>
      <c r="I15" s="307"/>
      <c r="J15" s="310"/>
      <c r="K15" s="307"/>
      <c r="L15" s="310"/>
      <c r="M15" s="307"/>
      <c r="N15" s="310"/>
      <c r="O15" s="307"/>
      <c r="P15" s="310"/>
      <c r="Q15" s="307"/>
      <c r="R15" s="310"/>
      <c r="S15" s="307"/>
      <c r="T15" s="310"/>
      <c r="U15" s="307"/>
      <c r="V15" s="310"/>
      <c r="W15" s="307"/>
      <c r="X15" s="308"/>
      <c r="Y15" s="309"/>
    </row>
    <row r="16" spans="1:25" ht="13.5" customHeight="1">
      <c r="B16" s="312"/>
      <c r="C16" s="51" t="s">
        <v>326</v>
      </c>
      <c r="D16" s="54" t="str">
        <f>IF(B8="","",VLOOKUP(B8,data!$A$1:$CA$300,24,FALSE))</f>
        <v>08:30</v>
      </c>
      <c r="E16" s="57" t="s">
        <v>8</v>
      </c>
      <c r="F16" s="59" t="str">
        <f>IF(B8="","",VLOOKUP(B8,data!$A$1:$CA$300,25,FALSE))</f>
        <v>17:30</v>
      </c>
      <c r="G16" s="314"/>
      <c r="H16" s="310"/>
      <c r="I16" s="307"/>
      <c r="J16" s="310"/>
      <c r="K16" s="307"/>
      <c r="L16" s="310"/>
      <c r="M16" s="307"/>
      <c r="N16" s="310"/>
      <c r="O16" s="307"/>
      <c r="P16" s="310"/>
      <c r="Q16" s="307"/>
      <c r="R16" s="310"/>
      <c r="S16" s="307"/>
      <c r="T16" s="310"/>
      <c r="U16" s="307"/>
      <c r="V16" s="310"/>
      <c r="W16" s="307"/>
      <c r="X16" s="308"/>
      <c r="Y16" s="309"/>
    </row>
    <row r="17" spans="2:25" ht="27" customHeight="1">
      <c r="B17" s="313"/>
      <c r="C17" s="52" t="s">
        <v>1185</v>
      </c>
      <c r="D17" s="331" t="str">
        <f>IF(B8="","",VLOOKUP(B8,data!$A$1:$CA$300,26,FALSE))</f>
        <v>土曜、日曜</v>
      </c>
      <c r="E17" s="332"/>
      <c r="F17" s="333"/>
      <c r="G17" s="314"/>
      <c r="H17" s="310"/>
      <c r="I17" s="307"/>
      <c r="J17" s="310"/>
      <c r="K17" s="307"/>
      <c r="L17" s="310"/>
      <c r="M17" s="307"/>
      <c r="N17" s="310"/>
      <c r="O17" s="307"/>
      <c r="P17" s="310"/>
      <c r="Q17" s="307"/>
      <c r="R17" s="310"/>
      <c r="S17" s="307"/>
      <c r="T17" s="310"/>
      <c r="U17" s="307"/>
      <c r="V17" s="310"/>
      <c r="W17" s="307"/>
      <c r="X17" s="308"/>
      <c r="Y17" s="309"/>
    </row>
    <row r="18" spans="2:25" ht="33.75" customHeight="1">
      <c r="B18" s="311">
        <v>124</v>
      </c>
      <c r="C18" s="50" t="s">
        <v>462</v>
      </c>
      <c r="D18" s="334" t="str">
        <f>IF(B18="","",VLOOKUP(B18,data!$A$1:$CA$300,9,FALSE))</f>
        <v>潟上地域
リハビリステーション</v>
      </c>
      <c r="E18" s="335"/>
      <c r="F18" s="336"/>
      <c r="G18" s="314" t="str">
        <f>IF(B18="","",VLOOKUP(B18,data!$A$1:$CA$300,73,FALSE))</f>
        <v>18</v>
      </c>
      <c r="H18" s="310" t="str">
        <f>IF(B18="","",VLOOKUP(B18,data!$A$1:$CA$300,31,FALSE))</f>
        <v>×</v>
      </c>
      <c r="I18" s="307" t="str">
        <f>IF(B18="","",VLOOKUP(B18,data!$A$1:$CA$300,33,FALSE))</f>
        <v>×</v>
      </c>
      <c r="J18" s="310" t="str">
        <f>IF(B18="","",VLOOKUP(B18,data!$A$1:$CA$300,35,FALSE))</f>
        <v>要相談</v>
      </c>
      <c r="K18" s="307" t="str">
        <f>IF(B18="","",VLOOKUP(B18,data!$A$1:$CA$300,37,FALSE))</f>
        <v>要相談</v>
      </c>
      <c r="L18" s="310" t="str">
        <f>IF(B18="","",VLOOKUP(B18,data!$A$1:$CA$300,39,FALSE))</f>
        <v>×</v>
      </c>
      <c r="M18" s="307" t="str">
        <f>IF(B18="","",VLOOKUP(B18,data!$A$1:$CA$300,41,FALSE))</f>
        <v>×</v>
      </c>
      <c r="N18" s="310" t="str">
        <f>IF(B18="","",VLOOKUP(B18,data!$A$1:$CA$300,43,FALSE))</f>
        <v>×</v>
      </c>
      <c r="O18" s="307" t="str">
        <f>IF(B18="","",VLOOKUP(B18,data!$A$1:$CA$300,45,FALSE))</f>
        <v>×</v>
      </c>
      <c r="P18" s="310" t="str">
        <f>IF(B18="","",VLOOKUP(B18,data!$A$1:$CA$300,47,FALSE))</f>
        <v>×</v>
      </c>
      <c r="Q18" s="307" t="str">
        <f>IF(B18="","",VLOOKUP(B18,data!$A$1:$CA$300,49,FALSE))</f>
        <v>×</v>
      </c>
      <c r="R18" s="310" t="str">
        <f>IF(B18="","",VLOOKUP(B18,data!$A$1:$CA$300,51,FALSE))</f>
        <v>×</v>
      </c>
      <c r="S18" s="307" t="str">
        <f>IF(B18="","",VLOOKUP(B18,data!$A$1:$CA$300,53,FALSE))</f>
        <v>要相談</v>
      </c>
      <c r="T18" s="310" t="str">
        <f>IF(B18="","",VLOOKUP(B18,data!$A$1:$CA$300,55,FALSE))</f>
        <v>×</v>
      </c>
      <c r="U18" s="307" t="str">
        <f>IF(B18="","",VLOOKUP(B18,data!$A$1:$CA$300,57,FALSE))</f>
        <v>○</v>
      </c>
      <c r="V18" s="310" t="str">
        <f>IF(B18="","",VLOOKUP(B18,data!$A$1:$CA$300,59,FALSE))</f>
        <v>要相談</v>
      </c>
      <c r="W18" s="307" t="str">
        <f>IF(B18="","",VLOOKUP(B18,data!$A$1:$CA$300,61,FALSE))</f>
        <v>要相談</v>
      </c>
      <c r="X18" s="308" t="str">
        <f>IF(B18="","",VLOOKUP(B18,data!$A$1:$CA$300,77,FALSE))</f>
        <v>潟上市</v>
      </c>
      <c r="Y18" s="309" t="str">
        <f>IF(B18="","",VLOOKUP(B18,data!$A$1:$CA$300,78,FALSE))</f>
        <v>定員は午前・午後それぞれ18人。
総合事業対象者であれば井川町八郎潟町の方も利用可能。</v>
      </c>
    </row>
    <row r="19" spans="2:25" ht="15" customHeight="1">
      <c r="B19" s="312"/>
      <c r="C19" s="51" t="s">
        <v>637</v>
      </c>
      <c r="D19" s="337" t="str">
        <f>IF(B18="","",VLOOKUP(B18,data!$A$1:$CA$300,10,FALSE))</f>
        <v>018-1502</v>
      </c>
      <c r="E19" s="338"/>
      <c r="F19" s="339"/>
      <c r="G19" s="314"/>
      <c r="H19" s="310"/>
      <c r="I19" s="307"/>
      <c r="J19" s="310"/>
      <c r="K19" s="307"/>
      <c r="L19" s="310"/>
      <c r="M19" s="307"/>
      <c r="N19" s="310"/>
      <c r="O19" s="307"/>
      <c r="P19" s="310"/>
      <c r="Q19" s="307"/>
      <c r="R19" s="310"/>
      <c r="S19" s="307"/>
      <c r="T19" s="310"/>
      <c r="U19" s="307"/>
      <c r="V19" s="310"/>
      <c r="W19" s="307"/>
      <c r="X19" s="308"/>
      <c r="Y19" s="309"/>
    </row>
    <row r="20" spans="2:25" ht="13.5" customHeight="1">
      <c r="B20" s="312"/>
      <c r="C20" s="315" t="s">
        <v>515</v>
      </c>
      <c r="D20" s="316" t="str">
        <f>IF(B18="","",VLOOKUP(B18,data!$A$1:$CA$300,11,FALSE))</f>
        <v>潟上市飯田川下虻川字井戸沢41</v>
      </c>
      <c r="E20" s="317"/>
      <c r="F20" s="318"/>
      <c r="G20" s="314"/>
      <c r="H20" s="310"/>
      <c r="I20" s="307"/>
      <c r="J20" s="310"/>
      <c r="K20" s="307"/>
      <c r="L20" s="310"/>
      <c r="M20" s="307"/>
      <c r="N20" s="310"/>
      <c r="O20" s="307"/>
      <c r="P20" s="310"/>
      <c r="Q20" s="307"/>
      <c r="R20" s="310"/>
      <c r="S20" s="307"/>
      <c r="T20" s="310"/>
      <c r="U20" s="307"/>
      <c r="V20" s="310"/>
      <c r="W20" s="307"/>
      <c r="X20" s="308"/>
      <c r="Y20" s="309"/>
    </row>
    <row r="21" spans="2:25" ht="13.5" customHeight="1">
      <c r="B21" s="312"/>
      <c r="C21" s="315"/>
      <c r="D21" s="316"/>
      <c r="E21" s="317"/>
      <c r="F21" s="318"/>
      <c r="G21" s="314"/>
      <c r="H21" s="310"/>
      <c r="I21" s="307"/>
      <c r="J21" s="310"/>
      <c r="K21" s="307"/>
      <c r="L21" s="310"/>
      <c r="M21" s="307"/>
      <c r="N21" s="310"/>
      <c r="O21" s="307"/>
      <c r="P21" s="310"/>
      <c r="Q21" s="307"/>
      <c r="R21" s="310"/>
      <c r="S21" s="307"/>
      <c r="T21" s="310"/>
      <c r="U21" s="307"/>
      <c r="V21" s="310"/>
      <c r="W21" s="307"/>
      <c r="X21" s="308"/>
      <c r="Y21" s="309"/>
    </row>
    <row r="22" spans="2:25" ht="3.75" customHeight="1">
      <c r="B22" s="312"/>
      <c r="C22" s="51"/>
      <c r="D22" s="53"/>
      <c r="E22" s="55"/>
      <c r="F22" s="60"/>
      <c r="G22" s="314"/>
      <c r="H22" s="310"/>
      <c r="I22" s="307"/>
      <c r="J22" s="310"/>
      <c r="K22" s="307"/>
      <c r="L22" s="310"/>
      <c r="M22" s="307"/>
      <c r="N22" s="310"/>
      <c r="O22" s="307"/>
      <c r="P22" s="310"/>
      <c r="Q22" s="307"/>
      <c r="R22" s="310"/>
      <c r="S22" s="307"/>
      <c r="T22" s="310"/>
      <c r="U22" s="307"/>
      <c r="V22" s="310"/>
      <c r="W22" s="307"/>
      <c r="X22" s="308"/>
      <c r="Y22" s="309"/>
    </row>
    <row r="23" spans="2:25" ht="13.5" customHeight="1">
      <c r="B23" s="312"/>
      <c r="C23" s="51" t="s">
        <v>526</v>
      </c>
      <c r="D23" s="340" t="str">
        <f>IF(B18="","",VLOOKUP(B18,data!$A$1:$CA$300,12,FALSE))</f>
        <v>018-853-0236</v>
      </c>
      <c r="E23" s="341"/>
      <c r="F23" s="342"/>
      <c r="G23" s="314"/>
      <c r="H23" s="310"/>
      <c r="I23" s="307"/>
      <c r="J23" s="310"/>
      <c r="K23" s="307"/>
      <c r="L23" s="310"/>
      <c r="M23" s="307"/>
      <c r="N23" s="310"/>
      <c r="O23" s="307"/>
      <c r="P23" s="310"/>
      <c r="Q23" s="307"/>
      <c r="R23" s="310"/>
      <c r="S23" s="307"/>
      <c r="T23" s="310"/>
      <c r="U23" s="307"/>
      <c r="V23" s="310"/>
      <c r="W23" s="307"/>
      <c r="X23" s="308"/>
      <c r="Y23" s="309"/>
    </row>
    <row r="24" spans="2:25" ht="13.5" customHeight="1">
      <c r="B24" s="312"/>
      <c r="C24" s="51" t="s">
        <v>1184</v>
      </c>
      <c r="D24" s="340" t="str">
        <f>IF(B18="","",VLOOKUP(B18,data!$A$1:$CA$300,13,FALSE))</f>
        <v>018-853-0237</v>
      </c>
      <c r="E24" s="341"/>
      <c r="F24" s="342"/>
      <c r="G24" s="314"/>
      <c r="H24" s="310"/>
      <c r="I24" s="307"/>
      <c r="J24" s="310"/>
      <c r="K24" s="307"/>
      <c r="L24" s="310"/>
      <c r="M24" s="307"/>
      <c r="N24" s="310"/>
      <c r="O24" s="307"/>
      <c r="P24" s="310"/>
      <c r="Q24" s="307"/>
      <c r="R24" s="310"/>
      <c r="S24" s="307"/>
      <c r="T24" s="310"/>
      <c r="U24" s="307"/>
      <c r="V24" s="310"/>
      <c r="W24" s="307"/>
      <c r="X24" s="308"/>
      <c r="Y24" s="309"/>
    </row>
    <row r="25" spans="2:25" ht="3.75" customHeight="1">
      <c r="B25" s="312"/>
      <c r="C25" s="51"/>
      <c r="D25" s="53"/>
      <c r="E25" s="55"/>
      <c r="F25" s="60"/>
      <c r="G25" s="314"/>
      <c r="H25" s="310"/>
      <c r="I25" s="307"/>
      <c r="J25" s="310"/>
      <c r="K25" s="307"/>
      <c r="L25" s="310"/>
      <c r="M25" s="307"/>
      <c r="N25" s="310"/>
      <c r="O25" s="307"/>
      <c r="P25" s="310"/>
      <c r="Q25" s="307"/>
      <c r="R25" s="310"/>
      <c r="S25" s="307"/>
      <c r="T25" s="310"/>
      <c r="U25" s="307"/>
      <c r="V25" s="310"/>
      <c r="W25" s="307"/>
      <c r="X25" s="308"/>
      <c r="Y25" s="309"/>
    </row>
    <row r="26" spans="2:25" ht="13.5" customHeight="1">
      <c r="B26" s="312"/>
      <c r="C26" s="51" t="s">
        <v>326</v>
      </c>
      <c r="D26" s="54" t="str">
        <f>IF(B18="","",VLOOKUP(B18,data!$A$1:$CA$300,24,FALSE))</f>
        <v>08:30</v>
      </c>
      <c r="E26" s="57" t="s">
        <v>8</v>
      </c>
      <c r="F26" s="59" t="str">
        <f>IF(B18="","",VLOOKUP(B18,data!$A$1:$CA$300,25,FALSE))</f>
        <v>17:30</v>
      </c>
      <c r="G26" s="314"/>
      <c r="H26" s="310"/>
      <c r="I26" s="307"/>
      <c r="J26" s="310"/>
      <c r="K26" s="307"/>
      <c r="L26" s="310"/>
      <c r="M26" s="307"/>
      <c r="N26" s="310"/>
      <c r="O26" s="307"/>
      <c r="P26" s="310"/>
      <c r="Q26" s="307"/>
      <c r="R26" s="310"/>
      <c r="S26" s="307"/>
      <c r="T26" s="310"/>
      <c r="U26" s="307"/>
      <c r="V26" s="310"/>
      <c r="W26" s="307"/>
      <c r="X26" s="308"/>
      <c r="Y26" s="309"/>
    </row>
    <row r="27" spans="2:25" ht="27" customHeight="1">
      <c r="B27" s="313"/>
      <c r="C27" s="52" t="s">
        <v>1185</v>
      </c>
      <c r="D27" s="365" t="str">
        <f>IF(B18="","",VLOOKUP(B18,data!$A$1:$CA$300,26,FALSE))</f>
        <v>日曜、月曜（※月曜が祝日の場合は月曜営業・火曜休み）、12/29～1/3</v>
      </c>
      <c r="E27" s="366"/>
      <c r="F27" s="367"/>
      <c r="G27" s="314"/>
      <c r="H27" s="310"/>
      <c r="I27" s="307"/>
      <c r="J27" s="310"/>
      <c r="K27" s="307"/>
      <c r="L27" s="310"/>
      <c r="M27" s="307"/>
      <c r="N27" s="310"/>
      <c r="O27" s="307"/>
      <c r="P27" s="310"/>
      <c r="Q27" s="307"/>
      <c r="R27" s="310"/>
      <c r="S27" s="307"/>
      <c r="T27" s="310"/>
      <c r="U27" s="307"/>
      <c r="V27" s="310"/>
      <c r="W27" s="307"/>
      <c r="X27" s="308"/>
      <c r="Y27" s="309"/>
    </row>
    <row r="28" spans="2:25" ht="33.75" customHeight="1">
      <c r="B28" s="311">
        <v>125</v>
      </c>
      <c r="C28" s="50" t="s">
        <v>462</v>
      </c>
      <c r="D28" s="334" t="str">
        <f>IF(B28="","",VLOOKUP(B28,data!$A$1:$CA$300,9,FALSE))</f>
        <v>介護センター福寿荘</v>
      </c>
      <c r="E28" s="335"/>
      <c r="F28" s="336"/>
      <c r="G28" s="314" t="str">
        <f>IF(B28="","",VLOOKUP(B28,data!$A$1:$CA$300,73,FALSE))</f>
        <v>10</v>
      </c>
      <c r="H28" s="310" t="str">
        <f>IF(B28="","",VLOOKUP(B28,data!$A$1:$CA$300,31,FALSE))</f>
        <v>×</v>
      </c>
      <c r="I28" s="307" t="str">
        <f>IF(B28="","",VLOOKUP(B28,data!$A$1:$CA$300,33,FALSE))</f>
        <v>×</v>
      </c>
      <c r="J28" s="310" t="str">
        <f>IF(B28="","",VLOOKUP(B28,data!$A$1:$CA$300,35,FALSE))</f>
        <v>○</v>
      </c>
      <c r="K28" s="307" t="str">
        <f>IF(B28="","",VLOOKUP(B28,data!$A$1:$CA$300,37,FALSE))</f>
        <v>○</v>
      </c>
      <c r="L28" s="310" t="str">
        <f>IF(B28="","",VLOOKUP(B28,data!$A$1:$CA$300,39,FALSE))</f>
        <v>×</v>
      </c>
      <c r="M28" s="307" t="str">
        <f>IF(B28="","",VLOOKUP(B28,data!$A$1:$CA$300,41,FALSE))</f>
        <v>○</v>
      </c>
      <c r="N28" s="310" t="str">
        <f>IF(B28="","",VLOOKUP(B28,data!$A$1:$CA$300,43,FALSE))</f>
        <v>×</v>
      </c>
      <c r="O28" s="307" t="str">
        <f>IF(B28="","",VLOOKUP(B28,data!$A$1:$CA$300,45,FALSE))</f>
        <v>×</v>
      </c>
      <c r="P28" s="310" t="str">
        <f>IF(B28="","",VLOOKUP(B28,data!$A$1:$CA$300,47,FALSE))</f>
        <v>○</v>
      </c>
      <c r="Q28" s="307" t="str">
        <f>IF(B28="","",VLOOKUP(B28,data!$A$1:$CA$300,49,FALSE))</f>
        <v>○</v>
      </c>
      <c r="R28" s="310" t="str">
        <f>IF(B28="","",VLOOKUP(B28,data!$A$1:$CA$300,51,FALSE))</f>
        <v>×</v>
      </c>
      <c r="S28" s="307" t="str">
        <f>IF(B28="","",VLOOKUP(B28,data!$A$1:$CA$300,53,FALSE))</f>
        <v>要相談</v>
      </c>
      <c r="T28" s="310" t="str">
        <f>IF(B28="","",VLOOKUP(B28,data!$A$1:$CA$300,55,FALSE))</f>
        <v>要相談</v>
      </c>
      <c r="U28" s="307" t="str">
        <f>IF(B28="","",VLOOKUP(B28,data!$A$1:$CA$300,57,FALSE))</f>
        <v>○</v>
      </c>
      <c r="V28" s="310" t="str">
        <f>IF(B28="","",VLOOKUP(B28,data!$A$1:$CA$300,59,FALSE))</f>
        <v>要相談</v>
      </c>
      <c r="W28" s="307" t="str">
        <f>IF(B28="","",VLOOKUP(B28,data!$A$1:$CA$300,61,FALSE))</f>
        <v>要相談</v>
      </c>
      <c r="X28" s="308" t="str">
        <f>IF(B28="","",VLOOKUP(B28,data!$A$1:$CA$300,77,FALSE))</f>
        <v>五城目町
八郎潟町</v>
      </c>
      <c r="Y28" s="359" t="str">
        <f>IF(B28="","",VLOOKUP(B28,data!$A$1:$CA$300,78,FALSE))</f>
        <v>地域密着型通所介護デイサービスで1日10名以下の少人数対応にて地域の方々との交流や余暇活動（脳トレ・パズル・塗り絵・漢字合わせ）体操（口腔体操・デイ内散歩・ADL体操）レクレーション活動季節によっては外出レクも行っております。入浴も充実しており（機械浴・個浴・一般浴）と介護度や状態によった対応を行っております。昼食はバリエーションも多く季節メニューも提供しております。
利用者様職員共に仲が良く会話や笑顔のたえない施設となっております。</v>
      </c>
    </row>
    <row r="29" spans="2:25" ht="15" customHeight="1">
      <c r="B29" s="312"/>
      <c r="C29" s="51" t="s">
        <v>637</v>
      </c>
      <c r="D29" s="337" t="str">
        <f>IF(B28="","",VLOOKUP(B28,data!$A$1:$CA$300,10,FALSE))</f>
        <v>018-1722</v>
      </c>
      <c r="E29" s="338"/>
      <c r="F29" s="339"/>
      <c r="G29" s="314"/>
      <c r="H29" s="310"/>
      <c r="I29" s="307"/>
      <c r="J29" s="310"/>
      <c r="K29" s="307"/>
      <c r="L29" s="310"/>
      <c r="M29" s="307"/>
      <c r="N29" s="310"/>
      <c r="O29" s="307"/>
      <c r="P29" s="310"/>
      <c r="Q29" s="307"/>
      <c r="R29" s="310"/>
      <c r="S29" s="307"/>
      <c r="T29" s="310"/>
      <c r="U29" s="307"/>
      <c r="V29" s="310"/>
      <c r="W29" s="307"/>
      <c r="X29" s="308"/>
      <c r="Y29" s="359"/>
    </row>
    <row r="30" spans="2:25" ht="13.5" customHeight="1">
      <c r="B30" s="312"/>
      <c r="C30" s="315" t="s">
        <v>515</v>
      </c>
      <c r="D30" s="316" t="str">
        <f>IF(B28="","",VLOOKUP(B28,data!$A$1:$CA$300,11,FALSE))</f>
        <v>五城目町字鵜ノ木90-1</v>
      </c>
      <c r="E30" s="317"/>
      <c r="F30" s="318"/>
      <c r="G30" s="314"/>
      <c r="H30" s="310"/>
      <c r="I30" s="307"/>
      <c r="J30" s="310"/>
      <c r="K30" s="307"/>
      <c r="L30" s="310"/>
      <c r="M30" s="307"/>
      <c r="N30" s="310"/>
      <c r="O30" s="307"/>
      <c r="P30" s="310"/>
      <c r="Q30" s="307"/>
      <c r="R30" s="310"/>
      <c r="S30" s="307"/>
      <c r="T30" s="310"/>
      <c r="U30" s="307"/>
      <c r="V30" s="310"/>
      <c r="W30" s="307"/>
      <c r="X30" s="308"/>
      <c r="Y30" s="359"/>
    </row>
    <row r="31" spans="2:25" ht="13.5" customHeight="1">
      <c r="B31" s="312"/>
      <c r="C31" s="315"/>
      <c r="D31" s="316"/>
      <c r="E31" s="317"/>
      <c r="F31" s="318"/>
      <c r="G31" s="314"/>
      <c r="H31" s="310"/>
      <c r="I31" s="307"/>
      <c r="J31" s="310"/>
      <c r="K31" s="307"/>
      <c r="L31" s="310"/>
      <c r="M31" s="307"/>
      <c r="N31" s="310"/>
      <c r="O31" s="307"/>
      <c r="P31" s="310"/>
      <c r="Q31" s="307"/>
      <c r="R31" s="310"/>
      <c r="S31" s="307"/>
      <c r="T31" s="310"/>
      <c r="U31" s="307"/>
      <c r="V31" s="310"/>
      <c r="W31" s="307"/>
      <c r="X31" s="308"/>
      <c r="Y31" s="359"/>
    </row>
    <row r="32" spans="2:25" ht="3.75" customHeight="1">
      <c r="B32" s="312"/>
      <c r="C32" s="51"/>
      <c r="D32" s="53"/>
      <c r="E32" s="55"/>
      <c r="F32" s="60"/>
      <c r="G32" s="314"/>
      <c r="H32" s="310"/>
      <c r="I32" s="307"/>
      <c r="J32" s="310"/>
      <c r="K32" s="307"/>
      <c r="L32" s="310"/>
      <c r="M32" s="307"/>
      <c r="N32" s="310"/>
      <c r="O32" s="307"/>
      <c r="P32" s="310"/>
      <c r="Q32" s="307"/>
      <c r="R32" s="310"/>
      <c r="S32" s="307"/>
      <c r="T32" s="310"/>
      <c r="U32" s="307"/>
      <c r="V32" s="310"/>
      <c r="W32" s="307"/>
      <c r="X32" s="308"/>
      <c r="Y32" s="359"/>
    </row>
    <row r="33" spans="2:25" ht="13.5" customHeight="1">
      <c r="B33" s="312"/>
      <c r="C33" s="51" t="s">
        <v>526</v>
      </c>
      <c r="D33" s="340" t="str">
        <f>IF(B28="","",VLOOKUP(B28,data!$A$1:$CA$300,12,FALSE))</f>
        <v>018-879-8577</v>
      </c>
      <c r="E33" s="341"/>
      <c r="F33" s="342"/>
      <c r="G33" s="314"/>
      <c r="H33" s="310"/>
      <c r="I33" s="307"/>
      <c r="J33" s="310"/>
      <c r="K33" s="307"/>
      <c r="L33" s="310"/>
      <c r="M33" s="307"/>
      <c r="N33" s="310"/>
      <c r="O33" s="307"/>
      <c r="P33" s="310"/>
      <c r="Q33" s="307"/>
      <c r="R33" s="310"/>
      <c r="S33" s="307"/>
      <c r="T33" s="310"/>
      <c r="U33" s="307"/>
      <c r="V33" s="310"/>
      <c r="W33" s="307"/>
      <c r="X33" s="308"/>
      <c r="Y33" s="359"/>
    </row>
    <row r="34" spans="2:25" ht="13.5" customHeight="1">
      <c r="B34" s="312"/>
      <c r="C34" s="51" t="s">
        <v>1184</v>
      </c>
      <c r="D34" s="340" t="str">
        <f>IF(B28="","",VLOOKUP(B28,data!$A$1:$CA$300,13,FALSE))</f>
        <v>018-852-3113</v>
      </c>
      <c r="E34" s="341"/>
      <c r="F34" s="342"/>
      <c r="G34" s="314"/>
      <c r="H34" s="310"/>
      <c r="I34" s="307"/>
      <c r="J34" s="310"/>
      <c r="K34" s="307"/>
      <c r="L34" s="310"/>
      <c r="M34" s="307"/>
      <c r="N34" s="310"/>
      <c r="O34" s="307"/>
      <c r="P34" s="310"/>
      <c r="Q34" s="307"/>
      <c r="R34" s="310"/>
      <c r="S34" s="307"/>
      <c r="T34" s="310"/>
      <c r="U34" s="307"/>
      <c r="V34" s="310"/>
      <c r="W34" s="307"/>
      <c r="X34" s="308"/>
      <c r="Y34" s="359"/>
    </row>
    <row r="35" spans="2:25" ht="3.75" customHeight="1">
      <c r="B35" s="312"/>
      <c r="C35" s="51"/>
      <c r="D35" s="53"/>
      <c r="E35" s="55"/>
      <c r="F35" s="60"/>
      <c r="G35" s="314"/>
      <c r="H35" s="310"/>
      <c r="I35" s="307"/>
      <c r="J35" s="310"/>
      <c r="K35" s="307"/>
      <c r="L35" s="310"/>
      <c r="M35" s="307"/>
      <c r="N35" s="310"/>
      <c r="O35" s="307"/>
      <c r="P35" s="310"/>
      <c r="Q35" s="307"/>
      <c r="R35" s="310"/>
      <c r="S35" s="307"/>
      <c r="T35" s="310"/>
      <c r="U35" s="307"/>
      <c r="V35" s="310"/>
      <c r="W35" s="307"/>
      <c r="X35" s="308"/>
      <c r="Y35" s="359"/>
    </row>
    <row r="36" spans="2:25" ht="13.5" customHeight="1">
      <c r="B36" s="312"/>
      <c r="C36" s="51" t="s">
        <v>326</v>
      </c>
      <c r="D36" s="54" t="str">
        <f>IF(B28="","",VLOOKUP(B28,data!$A$1:$CA$300,24,FALSE))</f>
        <v>08:30</v>
      </c>
      <c r="E36" s="57" t="s">
        <v>8</v>
      </c>
      <c r="F36" s="59" t="str">
        <f>IF(B28="","",VLOOKUP(B28,data!$A$1:$CA$300,25,FALSE))</f>
        <v>17:30</v>
      </c>
      <c r="G36" s="314"/>
      <c r="H36" s="310"/>
      <c r="I36" s="307"/>
      <c r="J36" s="310"/>
      <c r="K36" s="307"/>
      <c r="L36" s="310"/>
      <c r="M36" s="307"/>
      <c r="N36" s="310"/>
      <c r="O36" s="307"/>
      <c r="P36" s="310"/>
      <c r="Q36" s="307"/>
      <c r="R36" s="310"/>
      <c r="S36" s="307"/>
      <c r="T36" s="310"/>
      <c r="U36" s="307"/>
      <c r="V36" s="310"/>
      <c r="W36" s="307"/>
      <c r="X36" s="308"/>
      <c r="Y36" s="359"/>
    </row>
    <row r="37" spans="2:25" ht="27" customHeight="1">
      <c r="B37" s="313"/>
      <c r="C37" s="52" t="s">
        <v>1185</v>
      </c>
      <c r="D37" s="331" t="str">
        <f>IF(B28="","",VLOOKUP(B28,data!$A$1:$CA$300,26,FALSE))</f>
        <v>土曜、日曜</v>
      </c>
      <c r="E37" s="332"/>
      <c r="F37" s="333"/>
      <c r="G37" s="314"/>
      <c r="H37" s="310"/>
      <c r="I37" s="307"/>
      <c r="J37" s="310"/>
      <c r="K37" s="307"/>
      <c r="L37" s="310"/>
      <c r="M37" s="307"/>
      <c r="N37" s="310"/>
      <c r="O37" s="307"/>
      <c r="P37" s="310"/>
      <c r="Q37" s="307"/>
      <c r="R37" s="310"/>
      <c r="S37" s="307"/>
      <c r="T37" s="310"/>
      <c r="U37" s="307"/>
      <c r="V37" s="310"/>
      <c r="W37" s="307"/>
      <c r="X37" s="308"/>
      <c r="Y37" s="359"/>
    </row>
  </sheetData>
  <mergeCells count="103">
    <mergeCell ref="R2:R7"/>
    <mergeCell ref="S2:S7"/>
    <mergeCell ref="T2:T7"/>
    <mergeCell ref="U2:U7"/>
    <mergeCell ref="V2:V7"/>
    <mergeCell ref="W2:W7"/>
    <mergeCell ref="J18:J27"/>
    <mergeCell ref="D33:F33"/>
    <mergeCell ref="D34:F34"/>
    <mergeCell ref="K18:K27"/>
    <mergeCell ref="L18:L27"/>
    <mergeCell ref="M18:M27"/>
    <mergeCell ref="N18:N27"/>
    <mergeCell ref="O18:O27"/>
    <mergeCell ref="P18:P27"/>
    <mergeCell ref="Q18:Q27"/>
    <mergeCell ref="R18:R27"/>
    <mergeCell ref="S18:S27"/>
    <mergeCell ref="D37:F37"/>
    <mergeCell ref="H2:H7"/>
    <mergeCell ref="I2:I7"/>
    <mergeCell ref="H18:H27"/>
    <mergeCell ref="I18:I27"/>
    <mergeCell ref="H1:W1"/>
    <mergeCell ref="D8:F8"/>
    <mergeCell ref="D9:F9"/>
    <mergeCell ref="D13:F13"/>
    <mergeCell ref="D14:F14"/>
    <mergeCell ref="D17:F17"/>
    <mergeCell ref="D18:F18"/>
    <mergeCell ref="D19:F19"/>
    <mergeCell ref="D23:F23"/>
    <mergeCell ref="J2:J7"/>
    <mergeCell ref="K2:K7"/>
    <mergeCell ref="L2:L7"/>
    <mergeCell ref="M2:M7"/>
    <mergeCell ref="N2:N7"/>
    <mergeCell ref="O2:O7"/>
    <mergeCell ref="P2:P7"/>
    <mergeCell ref="Q2:Q7"/>
    <mergeCell ref="V28:V37"/>
    <mergeCell ref="W28:W37"/>
    <mergeCell ref="C20:C21"/>
    <mergeCell ref="D20:F21"/>
    <mergeCell ref="C30:C31"/>
    <mergeCell ref="D30:F31"/>
    <mergeCell ref="B1:B7"/>
    <mergeCell ref="C1:F7"/>
    <mergeCell ref="G1:G7"/>
    <mergeCell ref="B18:B27"/>
    <mergeCell ref="G18:G27"/>
    <mergeCell ref="D24:F24"/>
    <mergeCell ref="D27:F27"/>
    <mergeCell ref="D28:F28"/>
    <mergeCell ref="D29:F29"/>
    <mergeCell ref="X1:X7"/>
    <mergeCell ref="Y1:Y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C10:C11"/>
    <mergeCell ref="D10:F11"/>
    <mergeCell ref="X28:X37"/>
    <mergeCell ref="Y28:Y37"/>
    <mergeCell ref="T18:T27"/>
    <mergeCell ref="U18:U27"/>
    <mergeCell ref="V18:V27"/>
    <mergeCell ref="W18:W27"/>
    <mergeCell ref="X18:X27"/>
    <mergeCell ref="Y18:Y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s>
  <phoneticPr fontId="17"/>
  <pageMargins left="0.50314960629921257" right="0.50314960629921257" top="0.35629921259842523" bottom="0.35629921259842523"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147"/>
  <sheetViews>
    <sheetView view="pageBreakPreview" zoomScaleSheetLayoutView="100" workbookViewId="0">
      <pane ySplit="7" topLeftCell="A8" activePane="bottomLeft" state="frozenSplit"/>
      <selection pane="bottomLeft" activeCell="B8" sqref="B8:B17"/>
    </sheetView>
  </sheetViews>
  <sheetFormatPr defaultRowHeight="15" customHeight="1"/>
  <cols>
    <col min="1" max="1" width="1" style="65" customWidth="1"/>
    <col min="2" max="2" width="2.625" style="66" customWidth="1"/>
    <col min="3" max="3" width="12.5" style="67" customWidth="1"/>
    <col min="4" max="4" width="9.375" style="68" customWidth="1"/>
    <col min="5" max="5" width="4.375" style="67" customWidth="1"/>
    <col min="6" max="6" width="9.375" style="67" customWidth="1"/>
    <col min="7" max="7" width="3.125" style="68" customWidth="1"/>
    <col min="8" max="23" width="3.125" style="67" customWidth="1"/>
    <col min="24" max="24" width="10.75" style="67" customWidth="1"/>
    <col min="25" max="25" width="20" style="67" customWidth="1"/>
    <col min="26" max="26" width="9" style="67" customWidth="1"/>
    <col min="27" max="16384" width="9" style="67"/>
  </cols>
  <sheetData>
    <row r="1" spans="1:25" ht="20.25" customHeight="1">
      <c r="B1" s="128" t="s">
        <v>40</v>
      </c>
      <c r="C1" s="386" t="s">
        <v>122</v>
      </c>
      <c r="D1" s="387"/>
      <c r="E1" s="387"/>
      <c r="F1" s="388"/>
      <c r="G1" s="408" t="s">
        <v>189</v>
      </c>
      <c r="H1" s="378" t="s">
        <v>1013</v>
      </c>
      <c r="I1" s="378"/>
      <c r="J1" s="378"/>
      <c r="K1" s="378"/>
      <c r="L1" s="378"/>
      <c r="M1" s="378"/>
      <c r="N1" s="378"/>
      <c r="O1" s="378"/>
      <c r="P1" s="378"/>
      <c r="Q1" s="378"/>
      <c r="R1" s="378"/>
      <c r="S1" s="378"/>
      <c r="T1" s="378"/>
      <c r="U1" s="378"/>
      <c r="V1" s="378"/>
      <c r="W1" s="378"/>
      <c r="X1" s="377" t="s">
        <v>1043</v>
      </c>
      <c r="Y1" s="377" t="s">
        <v>775</v>
      </c>
    </row>
    <row r="2" spans="1:25" ht="11.25" customHeight="1">
      <c r="B2" s="129"/>
      <c r="C2" s="389"/>
      <c r="D2" s="390"/>
      <c r="E2" s="390"/>
      <c r="F2" s="391"/>
      <c r="G2" s="408"/>
      <c r="H2" s="407" t="s">
        <v>1032</v>
      </c>
      <c r="I2" s="412" t="s">
        <v>1082</v>
      </c>
      <c r="J2" s="407" t="s">
        <v>1159</v>
      </c>
      <c r="K2" s="412" t="s">
        <v>296</v>
      </c>
      <c r="L2" s="407" t="s">
        <v>1176</v>
      </c>
      <c r="M2" s="412" t="s">
        <v>1177</v>
      </c>
      <c r="N2" s="407" t="s">
        <v>1106</v>
      </c>
      <c r="O2" s="412" t="s">
        <v>1124</v>
      </c>
      <c r="P2" s="407" t="s">
        <v>41</v>
      </c>
      <c r="Q2" s="412" t="s">
        <v>1178</v>
      </c>
      <c r="R2" s="407" t="s">
        <v>1164</v>
      </c>
      <c r="S2" s="412" t="s">
        <v>1068</v>
      </c>
      <c r="T2" s="407" t="s">
        <v>893</v>
      </c>
      <c r="U2" s="412" t="s">
        <v>1179</v>
      </c>
      <c r="V2" s="407" t="s">
        <v>847</v>
      </c>
      <c r="W2" s="412" t="s">
        <v>1363</v>
      </c>
      <c r="X2" s="378"/>
      <c r="Y2" s="378"/>
    </row>
    <row r="3" spans="1:25" ht="11.25" customHeight="1">
      <c r="B3" s="129"/>
      <c r="C3" s="389"/>
      <c r="D3" s="390"/>
      <c r="E3" s="390"/>
      <c r="F3" s="391"/>
      <c r="G3" s="408"/>
      <c r="H3" s="407"/>
      <c r="I3" s="412"/>
      <c r="J3" s="407"/>
      <c r="K3" s="412"/>
      <c r="L3" s="407"/>
      <c r="M3" s="412"/>
      <c r="N3" s="407"/>
      <c r="O3" s="412"/>
      <c r="P3" s="407"/>
      <c r="Q3" s="412"/>
      <c r="R3" s="407"/>
      <c r="S3" s="412"/>
      <c r="T3" s="407"/>
      <c r="U3" s="412"/>
      <c r="V3" s="407"/>
      <c r="W3" s="412"/>
      <c r="X3" s="378"/>
      <c r="Y3" s="378"/>
    </row>
    <row r="4" spans="1:25" ht="11.25" customHeight="1">
      <c r="B4" s="129"/>
      <c r="C4" s="389"/>
      <c r="D4" s="390"/>
      <c r="E4" s="390"/>
      <c r="F4" s="391"/>
      <c r="G4" s="408"/>
      <c r="H4" s="407"/>
      <c r="I4" s="412"/>
      <c r="J4" s="407"/>
      <c r="K4" s="412"/>
      <c r="L4" s="407"/>
      <c r="M4" s="412"/>
      <c r="N4" s="407"/>
      <c r="O4" s="412"/>
      <c r="P4" s="407"/>
      <c r="Q4" s="412"/>
      <c r="R4" s="407"/>
      <c r="S4" s="412"/>
      <c r="T4" s="407"/>
      <c r="U4" s="412"/>
      <c r="V4" s="407"/>
      <c r="W4" s="412"/>
      <c r="X4" s="378"/>
      <c r="Y4" s="378"/>
    </row>
    <row r="5" spans="1:25" ht="11.25" customHeight="1">
      <c r="B5" s="129"/>
      <c r="C5" s="389"/>
      <c r="D5" s="390"/>
      <c r="E5" s="390"/>
      <c r="F5" s="391"/>
      <c r="G5" s="408"/>
      <c r="H5" s="407"/>
      <c r="I5" s="412"/>
      <c r="J5" s="407"/>
      <c r="K5" s="412"/>
      <c r="L5" s="407"/>
      <c r="M5" s="412"/>
      <c r="N5" s="407"/>
      <c r="O5" s="412"/>
      <c r="P5" s="407"/>
      <c r="Q5" s="412"/>
      <c r="R5" s="407"/>
      <c r="S5" s="412"/>
      <c r="T5" s="407"/>
      <c r="U5" s="412"/>
      <c r="V5" s="407"/>
      <c r="W5" s="412"/>
      <c r="X5" s="378"/>
      <c r="Y5" s="378"/>
    </row>
    <row r="6" spans="1:25" ht="11.25" customHeight="1">
      <c r="B6" s="129"/>
      <c r="C6" s="389"/>
      <c r="D6" s="390"/>
      <c r="E6" s="390"/>
      <c r="F6" s="391"/>
      <c r="G6" s="408"/>
      <c r="H6" s="407"/>
      <c r="I6" s="412"/>
      <c r="J6" s="407"/>
      <c r="K6" s="412"/>
      <c r="L6" s="407"/>
      <c r="M6" s="412"/>
      <c r="N6" s="407"/>
      <c r="O6" s="412"/>
      <c r="P6" s="407"/>
      <c r="Q6" s="412"/>
      <c r="R6" s="407"/>
      <c r="S6" s="412"/>
      <c r="T6" s="407"/>
      <c r="U6" s="412"/>
      <c r="V6" s="407"/>
      <c r="W6" s="412"/>
      <c r="X6" s="378"/>
      <c r="Y6" s="378"/>
    </row>
    <row r="7" spans="1:25" ht="11.25" customHeight="1">
      <c r="A7" s="69"/>
      <c r="B7" s="130"/>
      <c r="C7" s="392"/>
      <c r="D7" s="393"/>
      <c r="E7" s="393"/>
      <c r="F7" s="394"/>
      <c r="G7" s="408"/>
      <c r="H7" s="407"/>
      <c r="I7" s="412"/>
      <c r="J7" s="407"/>
      <c r="K7" s="412"/>
      <c r="L7" s="407"/>
      <c r="M7" s="412"/>
      <c r="N7" s="407"/>
      <c r="O7" s="412"/>
      <c r="P7" s="407"/>
      <c r="Q7" s="412"/>
      <c r="R7" s="407"/>
      <c r="S7" s="412"/>
      <c r="T7" s="407"/>
      <c r="U7" s="412"/>
      <c r="V7" s="407"/>
      <c r="W7" s="412"/>
      <c r="X7" s="378"/>
      <c r="Y7" s="378"/>
    </row>
    <row r="8" spans="1:25" ht="33.75" customHeight="1">
      <c r="B8" s="372">
        <v>126</v>
      </c>
      <c r="C8" s="70" t="s">
        <v>462</v>
      </c>
      <c r="D8" s="379" t="str">
        <f>IF(B8="","",VLOOKUP(B8,data!$A$1:$CA$300,9,FALSE))</f>
        <v>デイサービスセンター
すてっぷ</v>
      </c>
      <c r="E8" s="380"/>
      <c r="F8" s="381"/>
      <c r="G8" s="375" t="str">
        <f>IF(B8="","",VLOOKUP(B8,data!$A$1:$CA$300,73,FALSE))</f>
        <v>30</v>
      </c>
      <c r="H8" s="368" t="str">
        <f>IF(B8="","",VLOOKUP(B8,data!$A$1:$CA$300,31,FALSE))</f>
        <v>×</v>
      </c>
      <c r="I8" s="369" t="str">
        <f>IF(B8="","",VLOOKUP(B8,data!$A$1:$CA$300,33,FALSE))</f>
        <v>×</v>
      </c>
      <c r="J8" s="368" t="str">
        <f>IF(B8="","",VLOOKUP(B8,data!$A$1:$CA$300,35,FALSE))</f>
        <v>○</v>
      </c>
      <c r="K8" s="369" t="str">
        <f>IF(B8="","",VLOOKUP(B8,data!$A$1:$CA$300,37,FALSE))</f>
        <v>○</v>
      </c>
      <c r="L8" s="368" t="str">
        <f>IF(B8="","",VLOOKUP(B8,data!$A$1:$CA$300,39,FALSE))</f>
        <v>×</v>
      </c>
      <c r="M8" s="369" t="str">
        <f>IF(B8="","",VLOOKUP(B8,data!$A$1:$CA$300,41,FALSE))</f>
        <v>×</v>
      </c>
      <c r="N8" s="368" t="str">
        <f>IF(B8="","",VLOOKUP(B8,data!$A$1:$CA$300,43,FALSE))</f>
        <v>×</v>
      </c>
      <c r="O8" s="369" t="str">
        <f>IF(B8="","",VLOOKUP(B8,data!$A$1:$CA$300,45,FALSE))</f>
        <v>×</v>
      </c>
      <c r="P8" s="368" t="str">
        <f>IF(B8="","",VLOOKUP(B8,data!$A$1:$CA$300,47,FALSE))</f>
        <v>○</v>
      </c>
      <c r="Q8" s="369" t="str">
        <f>IF(B8="","",VLOOKUP(B8,data!$A$1:$CA$300,49,FALSE))</f>
        <v>○</v>
      </c>
      <c r="R8" s="368" t="str">
        <f>IF(B8="","",VLOOKUP(B8,data!$A$1:$CA$300,51,FALSE))</f>
        <v>×</v>
      </c>
      <c r="S8" s="369" t="str">
        <f>IF(B8="","",VLOOKUP(B8,data!$A$1:$CA$300,53,FALSE))</f>
        <v>×</v>
      </c>
      <c r="T8" s="368" t="str">
        <f>IF(B8="","",VLOOKUP(B8,data!$A$1:$CA$300,55,FALSE))</f>
        <v>要相談</v>
      </c>
      <c r="U8" s="369" t="str">
        <f>IF(B8="","",VLOOKUP(B8,data!$A$1:$CA$300,57,FALSE))</f>
        <v>○</v>
      </c>
      <c r="V8" s="368" t="str">
        <f>IF(B8="","",VLOOKUP(B8,data!$A$1:$CA$300,59,FALSE))</f>
        <v>要相談</v>
      </c>
      <c r="W8" s="369" t="str">
        <f>IF(B8="","",VLOOKUP(B8,data!$A$1:$CA$300,61,FALSE))</f>
        <v>○</v>
      </c>
      <c r="X8" s="370" t="str">
        <f>IF(B8="","",VLOOKUP(B8,data!$A$1:$CA$300,77,FALSE))</f>
        <v>潟上市
秋田市金足等北部エリア
男鹿市船越</v>
      </c>
      <c r="Y8" s="371" t="str">
        <f>IF(B8="","",VLOOKUP(B8,data!$A$1:$CA$300,78,FALSE))</f>
        <v/>
      </c>
    </row>
    <row r="9" spans="1:25" ht="15" customHeight="1">
      <c r="B9" s="373"/>
      <c r="C9" s="71" t="s">
        <v>637</v>
      </c>
      <c r="D9" s="395" t="str">
        <f>IF(B8="","",VLOOKUP(B8,data!$A$1:$CA$300,10,FALSE))</f>
        <v>010-0101</v>
      </c>
      <c r="E9" s="396"/>
      <c r="F9" s="397"/>
      <c r="G9" s="375"/>
      <c r="H9" s="368"/>
      <c r="I9" s="369"/>
      <c r="J9" s="368"/>
      <c r="K9" s="369"/>
      <c r="L9" s="368"/>
      <c r="M9" s="369"/>
      <c r="N9" s="368"/>
      <c r="O9" s="369"/>
      <c r="P9" s="368"/>
      <c r="Q9" s="369"/>
      <c r="R9" s="368"/>
      <c r="S9" s="369"/>
      <c r="T9" s="368"/>
      <c r="U9" s="369"/>
      <c r="V9" s="368"/>
      <c r="W9" s="369"/>
      <c r="X9" s="370"/>
      <c r="Y9" s="371"/>
    </row>
    <row r="10" spans="1:25" ht="13.5" customHeight="1">
      <c r="B10" s="373"/>
      <c r="C10" s="382" t="s">
        <v>515</v>
      </c>
      <c r="D10" s="383" t="str">
        <f>IF(B8="","",VLOOKUP(B8,data!$A$1:$CA$300,11,FALSE))</f>
        <v>潟上市天王字追分西50-4</v>
      </c>
      <c r="E10" s="384"/>
      <c r="F10" s="385"/>
      <c r="G10" s="375"/>
      <c r="H10" s="368"/>
      <c r="I10" s="369"/>
      <c r="J10" s="368"/>
      <c r="K10" s="369"/>
      <c r="L10" s="368"/>
      <c r="M10" s="369"/>
      <c r="N10" s="368"/>
      <c r="O10" s="369"/>
      <c r="P10" s="368"/>
      <c r="Q10" s="369"/>
      <c r="R10" s="368"/>
      <c r="S10" s="369"/>
      <c r="T10" s="368"/>
      <c r="U10" s="369"/>
      <c r="V10" s="368"/>
      <c r="W10" s="369"/>
      <c r="X10" s="370"/>
      <c r="Y10" s="371"/>
    </row>
    <row r="11" spans="1:25" ht="13.5" customHeight="1">
      <c r="B11" s="373"/>
      <c r="C11" s="382"/>
      <c r="D11" s="383"/>
      <c r="E11" s="384"/>
      <c r="F11" s="385"/>
      <c r="G11" s="375"/>
      <c r="H11" s="368"/>
      <c r="I11" s="369"/>
      <c r="J11" s="368"/>
      <c r="K11" s="369"/>
      <c r="L11" s="368"/>
      <c r="M11" s="369"/>
      <c r="N11" s="368"/>
      <c r="O11" s="369"/>
      <c r="P11" s="368"/>
      <c r="Q11" s="369"/>
      <c r="R11" s="368"/>
      <c r="S11" s="369"/>
      <c r="T11" s="368"/>
      <c r="U11" s="369"/>
      <c r="V11" s="368"/>
      <c r="W11" s="369"/>
      <c r="X11" s="370"/>
      <c r="Y11" s="371"/>
    </row>
    <row r="12" spans="1:25" ht="3.75" customHeight="1">
      <c r="B12" s="373"/>
      <c r="C12" s="71"/>
      <c r="D12" s="73"/>
      <c r="E12" s="75"/>
      <c r="F12" s="78"/>
      <c r="G12" s="375"/>
      <c r="H12" s="368"/>
      <c r="I12" s="369"/>
      <c r="J12" s="368"/>
      <c r="K12" s="369"/>
      <c r="L12" s="368"/>
      <c r="M12" s="369"/>
      <c r="N12" s="368"/>
      <c r="O12" s="369"/>
      <c r="P12" s="368"/>
      <c r="Q12" s="369"/>
      <c r="R12" s="368"/>
      <c r="S12" s="369"/>
      <c r="T12" s="368"/>
      <c r="U12" s="369"/>
      <c r="V12" s="368"/>
      <c r="W12" s="369"/>
      <c r="X12" s="370"/>
      <c r="Y12" s="371"/>
    </row>
    <row r="13" spans="1:25" ht="13.5" customHeight="1">
      <c r="B13" s="373"/>
      <c r="C13" s="71" t="s">
        <v>526</v>
      </c>
      <c r="D13" s="398" t="str">
        <f>IF(B8="","",VLOOKUP(B8,data!$A$1:$CA$300,12,FALSE))</f>
        <v>018-838-0872</v>
      </c>
      <c r="E13" s="399"/>
      <c r="F13" s="400"/>
      <c r="G13" s="375"/>
      <c r="H13" s="368"/>
      <c r="I13" s="369"/>
      <c r="J13" s="368"/>
      <c r="K13" s="369"/>
      <c r="L13" s="368"/>
      <c r="M13" s="369"/>
      <c r="N13" s="368"/>
      <c r="O13" s="369"/>
      <c r="P13" s="368"/>
      <c r="Q13" s="369"/>
      <c r="R13" s="368"/>
      <c r="S13" s="369"/>
      <c r="T13" s="368"/>
      <c r="U13" s="369"/>
      <c r="V13" s="368"/>
      <c r="W13" s="369"/>
      <c r="X13" s="370"/>
      <c r="Y13" s="371"/>
    </row>
    <row r="14" spans="1:25" ht="13.5" customHeight="1">
      <c r="B14" s="373"/>
      <c r="C14" s="71" t="s">
        <v>1184</v>
      </c>
      <c r="D14" s="398" t="str">
        <f>IF(B8="","",VLOOKUP(B8,data!$A$1:$CA$300,13,FALSE))</f>
        <v>018-838-0873</v>
      </c>
      <c r="E14" s="399"/>
      <c r="F14" s="400"/>
      <c r="G14" s="375"/>
      <c r="H14" s="368"/>
      <c r="I14" s="369"/>
      <c r="J14" s="368"/>
      <c r="K14" s="369"/>
      <c r="L14" s="368"/>
      <c r="M14" s="369"/>
      <c r="N14" s="368"/>
      <c r="O14" s="369"/>
      <c r="P14" s="368"/>
      <c r="Q14" s="369"/>
      <c r="R14" s="368"/>
      <c r="S14" s="369"/>
      <c r="T14" s="368"/>
      <c r="U14" s="369"/>
      <c r="V14" s="368"/>
      <c r="W14" s="369"/>
      <c r="X14" s="370"/>
      <c r="Y14" s="371"/>
    </row>
    <row r="15" spans="1:25" ht="3.75" customHeight="1">
      <c r="B15" s="373"/>
      <c r="C15" s="71"/>
      <c r="D15" s="73"/>
      <c r="E15" s="75"/>
      <c r="F15" s="78"/>
      <c r="G15" s="375"/>
      <c r="H15" s="368"/>
      <c r="I15" s="369"/>
      <c r="J15" s="368"/>
      <c r="K15" s="369"/>
      <c r="L15" s="368"/>
      <c r="M15" s="369"/>
      <c r="N15" s="368"/>
      <c r="O15" s="369"/>
      <c r="P15" s="368"/>
      <c r="Q15" s="369"/>
      <c r="R15" s="368"/>
      <c r="S15" s="369"/>
      <c r="T15" s="368"/>
      <c r="U15" s="369"/>
      <c r="V15" s="368"/>
      <c r="W15" s="369"/>
      <c r="X15" s="370"/>
      <c r="Y15" s="371"/>
    </row>
    <row r="16" spans="1:25" ht="13.5" customHeight="1">
      <c r="B16" s="373"/>
      <c r="C16" s="71" t="s">
        <v>326</v>
      </c>
      <c r="D16" s="74" t="str">
        <f>IF(B8="","",VLOOKUP(B8,data!$A$1:$CA$300,24,FALSE))</f>
        <v>08:00</v>
      </c>
      <c r="E16" s="76" t="s">
        <v>8</v>
      </c>
      <c r="F16" s="77" t="str">
        <f>IF(B8="","",VLOOKUP(B8,data!$A$1:$CA$300,25,FALSE))</f>
        <v>18:00</v>
      </c>
      <c r="G16" s="375"/>
      <c r="H16" s="368"/>
      <c r="I16" s="369"/>
      <c r="J16" s="368"/>
      <c r="K16" s="369"/>
      <c r="L16" s="368"/>
      <c r="M16" s="369"/>
      <c r="N16" s="368"/>
      <c r="O16" s="369"/>
      <c r="P16" s="368"/>
      <c r="Q16" s="369"/>
      <c r="R16" s="368"/>
      <c r="S16" s="369"/>
      <c r="T16" s="368"/>
      <c r="U16" s="369"/>
      <c r="V16" s="368"/>
      <c r="W16" s="369"/>
      <c r="X16" s="370"/>
      <c r="Y16" s="371"/>
    </row>
    <row r="17" spans="2:25" ht="27" customHeight="1">
      <c r="B17" s="374"/>
      <c r="C17" s="72" t="s">
        <v>1185</v>
      </c>
      <c r="D17" s="401" t="str">
        <f>IF(B8="","",VLOOKUP(B8,data!$A$1:$CA$300,26,FALSE))</f>
        <v>日曜、1/1～1/3</v>
      </c>
      <c r="E17" s="402"/>
      <c r="F17" s="403"/>
      <c r="G17" s="375"/>
      <c r="H17" s="368"/>
      <c r="I17" s="369"/>
      <c r="J17" s="368"/>
      <c r="K17" s="369"/>
      <c r="L17" s="368"/>
      <c r="M17" s="369"/>
      <c r="N17" s="368"/>
      <c r="O17" s="369"/>
      <c r="P17" s="368"/>
      <c r="Q17" s="369"/>
      <c r="R17" s="368"/>
      <c r="S17" s="369"/>
      <c r="T17" s="368"/>
      <c r="U17" s="369"/>
      <c r="V17" s="368"/>
      <c r="W17" s="369"/>
      <c r="X17" s="370"/>
      <c r="Y17" s="371"/>
    </row>
    <row r="18" spans="2:25" ht="33.75" customHeight="1">
      <c r="B18" s="372">
        <v>127</v>
      </c>
      <c r="C18" s="70" t="s">
        <v>462</v>
      </c>
      <c r="D18" s="379" t="str">
        <f>IF(B18="","",VLOOKUP(B18,data!$A$1:$CA$300,9,FALSE))</f>
        <v>デイサービスセンター
遊</v>
      </c>
      <c r="E18" s="380"/>
      <c r="F18" s="381"/>
      <c r="G18" s="375" t="str">
        <f>IF(B18="","",VLOOKUP(B18,data!$A$1:$CA$300,73,FALSE))</f>
        <v>20</v>
      </c>
      <c r="H18" s="368" t="str">
        <f>IF(B18="","",VLOOKUP(B18,data!$A$1:$CA$300,31,FALSE))</f>
        <v>要相談</v>
      </c>
      <c r="I18" s="369" t="str">
        <f>IF(B18="","",VLOOKUP(B18,data!$A$1:$CA$300,33,FALSE))</f>
        <v>要相談</v>
      </c>
      <c r="J18" s="368" t="str">
        <f>IF(B18="","",VLOOKUP(B18,data!$A$1:$CA$300,35,FALSE))</f>
        <v>○</v>
      </c>
      <c r="K18" s="369" t="str">
        <f>IF(B18="","",VLOOKUP(B18,data!$A$1:$CA$300,37,FALSE))</f>
        <v>○</v>
      </c>
      <c r="L18" s="368" t="str">
        <f>IF(B18="","",VLOOKUP(B18,data!$A$1:$CA$300,39,FALSE))</f>
        <v>要相談</v>
      </c>
      <c r="M18" s="369" t="str">
        <f>IF(B18="","",VLOOKUP(B18,data!$A$1:$CA$300,41,FALSE))</f>
        <v>要相談</v>
      </c>
      <c r="N18" s="368" t="str">
        <f>IF(B18="","",VLOOKUP(B18,data!$A$1:$CA$300,43,FALSE))</f>
        <v>×</v>
      </c>
      <c r="O18" s="369" t="str">
        <f>IF(B18="","",VLOOKUP(B18,data!$A$1:$CA$300,45,FALSE))</f>
        <v>×</v>
      </c>
      <c r="P18" s="368" t="str">
        <f>IF(B18="","",VLOOKUP(B18,data!$A$1:$CA$300,47,FALSE))</f>
        <v>○</v>
      </c>
      <c r="Q18" s="369" t="str">
        <f>IF(B18="","",VLOOKUP(B18,data!$A$1:$CA$300,49,FALSE))</f>
        <v>○</v>
      </c>
      <c r="R18" s="368" t="str">
        <f>IF(B18="","",VLOOKUP(B18,data!$A$1:$CA$300,51,FALSE))</f>
        <v>○</v>
      </c>
      <c r="S18" s="369" t="str">
        <f>IF(B18="","",VLOOKUP(B18,data!$A$1:$CA$300,53,FALSE))</f>
        <v>○</v>
      </c>
      <c r="T18" s="368" t="str">
        <f>IF(B18="","",VLOOKUP(B18,data!$A$1:$CA$300,55,FALSE))</f>
        <v>○</v>
      </c>
      <c r="U18" s="369" t="str">
        <f>IF(B18="","",VLOOKUP(B18,data!$A$1:$CA$300,57,FALSE))</f>
        <v>○</v>
      </c>
      <c r="V18" s="368" t="str">
        <f>IF(B18="","",VLOOKUP(B18,data!$A$1:$CA$300,59,FALSE))</f>
        <v>○</v>
      </c>
      <c r="W18" s="369" t="str">
        <f>IF(B18="","",VLOOKUP(B18,data!$A$1:$CA$300,61,FALSE))</f>
        <v>○</v>
      </c>
      <c r="X18" s="370" t="str">
        <f>IF(B18="","",VLOOKUP(B18,data!$A$1:$CA$300,77,FALSE))</f>
        <v>潟上市
男鹿市
秋田市</v>
      </c>
      <c r="Y18" s="371" t="str">
        <f>IF(B18="","",VLOOKUP(B18,data!$A$1:$CA$300,78,FALSE))</f>
        <v>お盆年末年始は臨時営業する場合あり。</v>
      </c>
    </row>
    <row r="19" spans="2:25" ht="15" customHeight="1">
      <c r="B19" s="373"/>
      <c r="C19" s="71" t="s">
        <v>637</v>
      </c>
      <c r="D19" s="395" t="str">
        <f>IF(B18="","",VLOOKUP(B18,data!$A$1:$CA$300,10,FALSE))</f>
        <v>010-0201</v>
      </c>
      <c r="E19" s="396"/>
      <c r="F19" s="397"/>
      <c r="G19" s="375"/>
      <c r="H19" s="368"/>
      <c r="I19" s="369"/>
      <c r="J19" s="368"/>
      <c r="K19" s="369"/>
      <c r="L19" s="368"/>
      <c r="M19" s="369"/>
      <c r="N19" s="368"/>
      <c r="O19" s="369"/>
      <c r="P19" s="368"/>
      <c r="Q19" s="369"/>
      <c r="R19" s="368"/>
      <c r="S19" s="369"/>
      <c r="T19" s="368"/>
      <c r="U19" s="369"/>
      <c r="V19" s="368"/>
      <c r="W19" s="369"/>
      <c r="X19" s="370"/>
      <c r="Y19" s="371"/>
    </row>
    <row r="20" spans="2:25" ht="13.5" customHeight="1">
      <c r="B20" s="373"/>
      <c r="C20" s="382" t="s">
        <v>515</v>
      </c>
      <c r="D20" s="383" t="str">
        <f>IF(B18="","",VLOOKUP(B18,data!$A$1:$CA$300,11,FALSE))</f>
        <v>潟上市天王字細谷長根34-1</v>
      </c>
      <c r="E20" s="384"/>
      <c r="F20" s="385"/>
      <c r="G20" s="375"/>
      <c r="H20" s="368"/>
      <c r="I20" s="369"/>
      <c r="J20" s="368"/>
      <c r="K20" s="369"/>
      <c r="L20" s="368"/>
      <c r="M20" s="369"/>
      <c r="N20" s="368"/>
      <c r="O20" s="369"/>
      <c r="P20" s="368"/>
      <c r="Q20" s="369"/>
      <c r="R20" s="368"/>
      <c r="S20" s="369"/>
      <c r="T20" s="368"/>
      <c r="U20" s="369"/>
      <c r="V20" s="368"/>
      <c r="W20" s="369"/>
      <c r="X20" s="370"/>
      <c r="Y20" s="371"/>
    </row>
    <row r="21" spans="2:25" ht="13.5" customHeight="1">
      <c r="B21" s="373"/>
      <c r="C21" s="382"/>
      <c r="D21" s="383"/>
      <c r="E21" s="384"/>
      <c r="F21" s="385"/>
      <c r="G21" s="375"/>
      <c r="H21" s="368"/>
      <c r="I21" s="369"/>
      <c r="J21" s="368"/>
      <c r="K21" s="369"/>
      <c r="L21" s="368"/>
      <c r="M21" s="369"/>
      <c r="N21" s="368"/>
      <c r="O21" s="369"/>
      <c r="P21" s="368"/>
      <c r="Q21" s="369"/>
      <c r="R21" s="368"/>
      <c r="S21" s="369"/>
      <c r="T21" s="368"/>
      <c r="U21" s="369"/>
      <c r="V21" s="368"/>
      <c r="W21" s="369"/>
      <c r="X21" s="370"/>
      <c r="Y21" s="371"/>
    </row>
    <row r="22" spans="2:25" ht="3.75" customHeight="1">
      <c r="B22" s="373"/>
      <c r="C22" s="71"/>
      <c r="D22" s="73"/>
      <c r="E22" s="75"/>
      <c r="F22" s="78"/>
      <c r="G22" s="375"/>
      <c r="H22" s="368"/>
      <c r="I22" s="369"/>
      <c r="J22" s="368"/>
      <c r="K22" s="369"/>
      <c r="L22" s="368"/>
      <c r="M22" s="369"/>
      <c r="N22" s="368"/>
      <c r="O22" s="369"/>
      <c r="P22" s="368"/>
      <c r="Q22" s="369"/>
      <c r="R22" s="368"/>
      <c r="S22" s="369"/>
      <c r="T22" s="368"/>
      <c r="U22" s="369"/>
      <c r="V22" s="368"/>
      <c r="W22" s="369"/>
      <c r="X22" s="370"/>
      <c r="Y22" s="371"/>
    </row>
    <row r="23" spans="2:25" ht="13.5" customHeight="1">
      <c r="B23" s="373"/>
      <c r="C23" s="71" t="s">
        <v>526</v>
      </c>
      <c r="D23" s="398" t="str">
        <f>IF(B18="","",VLOOKUP(B18,data!$A$1:$CA$300,12,FALSE))</f>
        <v>018-853-5533</v>
      </c>
      <c r="E23" s="399"/>
      <c r="F23" s="400"/>
      <c r="G23" s="375"/>
      <c r="H23" s="368"/>
      <c r="I23" s="369"/>
      <c r="J23" s="368"/>
      <c r="K23" s="369"/>
      <c r="L23" s="368"/>
      <c r="M23" s="369"/>
      <c r="N23" s="368"/>
      <c r="O23" s="369"/>
      <c r="P23" s="368"/>
      <c r="Q23" s="369"/>
      <c r="R23" s="368"/>
      <c r="S23" s="369"/>
      <c r="T23" s="368"/>
      <c r="U23" s="369"/>
      <c r="V23" s="368"/>
      <c r="W23" s="369"/>
      <c r="X23" s="370"/>
      <c r="Y23" s="371"/>
    </row>
    <row r="24" spans="2:25" ht="13.5" customHeight="1">
      <c r="B24" s="373"/>
      <c r="C24" s="71" t="s">
        <v>1184</v>
      </c>
      <c r="D24" s="398" t="str">
        <f>IF(B18="","",VLOOKUP(B18,data!$A$1:$CA$300,13,FALSE))</f>
        <v>018-870-6188</v>
      </c>
      <c r="E24" s="399"/>
      <c r="F24" s="400"/>
      <c r="G24" s="375"/>
      <c r="H24" s="368"/>
      <c r="I24" s="369"/>
      <c r="J24" s="368"/>
      <c r="K24" s="369"/>
      <c r="L24" s="368"/>
      <c r="M24" s="369"/>
      <c r="N24" s="368"/>
      <c r="O24" s="369"/>
      <c r="P24" s="368"/>
      <c r="Q24" s="369"/>
      <c r="R24" s="368"/>
      <c r="S24" s="369"/>
      <c r="T24" s="368"/>
      <c r="U24" s="369"/>
      <c r="V24" s="368"/>
      <c r="W24" s="369"/>
      <c r="X24" s="370"/>
      <c r="Y24" s="371"/>
    </row>
    <row r="25" spans="2:25" ht="3.75" customHeight="1">
      <c r="B25" s="373"/>
      <c r="C25" s="71"/>
      <c r="D25" s="73"/>
      <c r="E25" s="75"/>
      <c r="F25" s="78"/>
      <c r="G25" s="375"/>
      <c r="H25" s="368"/>
      <c r="I25" s="369"/>
      <c r="J25" s="368"/>
      <c r="K25" s="369"/>
      <c r="L25" s="368"/>
      <c r="M25" s="369"/>
      <c r="N25" s="368"/>
      <c r="O25" s="369"/>
      <c r="P25" s="368"/>
      <c r="Q25" s="369"/>
      <c r="R25" s="368"/>
      <c r="S25" s="369"/>
      <c r="T25" s="368"/>
      <c r="U25" s="369"/>
      <c r="V25" s="368"/>
      <c r="W25" s="369"/>
      <c r="X25" s="370"/>
      <c r="Y25" s="371"/>
    </row>
    <row r="26" spans="2:25" ht="13.5" customHeight="1">
      <c r="B26" s="373"/>
      <c r="C26" s="71" t="s">
        <v>326</v>
      </c>
      <c r="D26" s="74" t="str">
        <f>IF(B18="","",VLOOKUP(B18,data!$A$1:$CA$300,24,FALSE))</f>
        <v>08:30</v>
      </c>
      <c r="E26" s="76" t="s">
        <v>8</v>
      </c>
      <c r="F26" s="77" t="str">
        <f>IF(B18="","",VLOOKUP(B18,data!$A$1:$CA$300,25,FALSE))</f>
        <v>17:30</v>
      </c>
      <c r="G26" s="375"/>
      <c r="H26" s="368"/>
      <c r="I26" s="369"/>
      <c r="J26" s="368"/>
      <c r="K26" s="369"/>
      <c r="L26" s="368"/>
      <c r="M26" s="369"/>
      <c r="N26" s="368"/>
      <c r="O26" s="369"/>
      <c r="P26" s="368"/>
      <c r="Q26" s="369"/>
      <c r="R26" s="368"/>
      <c r="S26" s="369"/>
      <c r="T26" s="368"/>
      <c r="U26" s="369"/>
      <c r="V26" s="368"/>
      <c r="W26" s="369"/>
      <c r="X26" s="370"/>
      <c r="Y26" s="371"/>
    </row>
    <row r="27" spans="2:25" ht="27" customHeight="1">
      <c r="B27" s="374"/>
      <c r="C27" s="72" t="s">
        <v>1185</v>
      </c>
      <c r="D27" s="401" t="str">
        <f>IF(B18="","",VLOOKUP(B18,data!$A$1:$CA$300,26,FALSE))</f>
        <v>日曜、8/13～15、
12/31～1/3</v>
      </c>
      <c r="E27" s="402"/>
      <c r="F27" s="403"/>
      <c r="G27" s="375"/>
      <c r="H27" s="368"/>
      <c r="I27" s="369"/>
      <c r="J27" s="368"/>
      <c r="K27" s="369"/>
      <c r="L27" s="368"/>
      <c r="M27" s="369"/>
      <c r="N27" s="368"/>
      <c r="O27" s="369"/>
      <c r="P27" s="368"/>
      <c r="Q27" s="369"/>
      <c r="R27" s="368"/>
      <c r="S27" s="369"/>
      <c r="T27" s="368"/>
      <c r="U27" s="369"/>
      <c r="V27" s="368"/>
      <c r="W27" s="369"/>
      <c r="X27" s="370"/>
      <c r="Y27" s="371"/>
    </row>
    <row r="28" spans="2:25" ht="33.75" customHeight="1">
      <c r="B28" s="372">
        <v>128</v>
      </c>
      <c r="C28" s="70" t="s">
        <v>462</v>
      </c>
      <c r="D28" s="379" t="str">
        <f>IF(B28="","",VLOOKUP(B28,data!$A$1:$CA$300,9,FALSE))</f>
        <v>デイサービスセンター
ふくろう</v>
      </c>
      <c r="E28" s="380"/>
      <c r="F28" s="381"/>
      <c r="G28" s="375" t="str">
        <f>IF(B28="","",VLOOKUP(B28,data!$A$1:$CA$300,73,FALSE))</f>
        <v>30</v>
      </c>
      <c r="H28" s="368" t="str">
        <f>IF(B28="","",VLOOKUP(B28,data!$A$1:$CA$300,31,FALSE))</f>
        <v>要相談</v>
      </c>
      <c r="I28" s="369" t="str">
        <f>IF(B28="","",VLOOKUP(B28,data!$A$1:$CA$300,33,FALSE))</f>
        <v>要相談</v>
      </c>
      <c r="J28" s="368" t="str">
        <f>IF(B28="","",VLOOKUP(B28,data!$A$1:$CA$300,35,FALSE))</f>
        <v>○</v>
      </c>
      <c r="K28" s="369" t="str">
        <f>IF(B28="","",VLOOKUP(B28,data!$A$1:$CA$300,37,FALSE))</f>
        <v>○</v>
      </c>
      <c r="L28" s="368" t="str">
        <f>IF(B28="","",VLOOKUP(B28,data!$A$1:$CA$300,39,FALSE))</f>
        <v>×</v>
      </c>
      <c r="M28" s="369" t="str">
        <f>IF(B28="","",VLOOKUP(B28,data!$A$1:$CA$300,41,FALSE))</f>
        <v>×</v>
      </c>
      <c r="N28" s="368" t="str">
        <f>IF(B28="","",VLOOKUP(B28,data!$A$1:$CA$300,43,FALSE))</f>
        <v>×</v>
      </c>
      <c r="O28" s="369" t="str">
        <f>IF(B28="","",VLOOKUP(B28,data!$A$1:$CA$300,45,FALSE))</f>
        <v>×</v>
      </c>
      <c r="P28" s="368" t="str">
        <f>IF(B28="","",VLOOKUP(B28,data!$A$1:$CA$300,47,FALSE))</f>
        <v>○</v>
      </c>
      <c r="Q28" s="369" t="str">
        <f>IF(B28="","",VLOOKUP(B28,data!$A$1:$CA$300,49,FALSE))</f>
        <v>○</v>
      </c>
      <c r="R28" s="368" t="str">
        <f>IF(B28="","",VLOOKUP(B28,data!$A$1:$CA$300,51,FALSE))</f>
        <v>×</v>
      </c>
      <c r="S28" s="369" t="str">
        <f>IF(B28="","",VLOOKUP(B28,data!$A$1:$CA$300,53,FALSE))</f>
        <v>要相談</v>
      </c>
      <c r="T28" s="368" t="str">
        <f>IF(B28="","",VLOOKUP(B28,data!$A$1:$CA$300,55,FALSE))</f>
        <v>○</v>
      </c>
      <c r="U28" s="369" t="str">
        <f>IF(B28="","",VLOOKUP(B28,data!$A$1:$CA$300,57,FALSE))</f>
        <v>○</v>
      </c>
      <c r="V28" s="368" t="str">
        <f>IF(B28="","",VLOOKUP(B28,data!$A$1:$CA$300,59,FALSE))</f>
        <v>要相談</v>
      </c>
      <c r="W28" s="369" t="str">
        <f>IF(B28="","",VLOOKUP(B28,data!$A$1:$CA$300,61,FALSE))</f>
        <v>×</v>
      </c>
      <c r="X28" s="370" t="str">
        <f>IF(B28="","",VLOOKUP(B28,data!$A$1:$CA$300,77,FALSE))</f>
        <v>全域</v>
      </c>
      <c r="Y28" s="371" t="str">
        <f>IF(B28="","",VLOOKUP(B28,data!$A$1:$CA$300,78,FALSE))</f>
        <v/>
      </c>
    </row>
    <row r="29" spans="2:25" ht="15" customHeight="1">
      <c r="B29" s="373"/>
      <c r="C29" s="71" t="s">
        <v>637</v>
      </c>
      <c r="D29" s="395" t="str">
        <f>IF(B28="","",VLOOKUP(B28,data!$A$1:$CA$300,10,FALSE))</f>
        <v>010-0201</v>
      </c>
      <c r="E29" s="396"/>
      <c r="F29" s="397"/>
      <c r="G29" s="375"/>
      <c r="H29" s="368"/>
      <c r="I29" s="369"/>
      <c r="J29" s="368"/>
      <c r="K29" s="369"/>
      <c r="L29" s="368"/>
      <c r="M29" s="369"/>
      <c r="N29" s="368"/>
      <c r="O29" s="369"/>
      <c r="P29" s="368"/>
      <c r="Q29" s="369"/>
      <c r="R29" s="368"/>
      <c r="S29" s="369"/>
      <c r="T29" s="368"/>
      <c r="U29" s="369"/>
      <c r="V29" s="368"/>
      <c r="W29" s="369"/>
      <c r="X29" s="370"/>
      <c r="Y29" s="371"/>
    </row>
    <row r="30" spans="2:25" ht="13.5" customHeight="1">
      <c r="B30" s="373"/>
      <c r="C30" s="382" t="s">
        <v>515</v>
      </c>
      <c r="D30" s="383" t="str">
        <f>IF(B28="","",VLOOKUP(B28,data!$A$1:$CA$300,11,FALSE))</f>
        <v>潟上市天王字棒沼台247-4</v>
      </c>
      <c r="E30" s="384"/>
      <c r="F30" s="385"/>
      <c r="G30" s="375"/>
      <c r="H30" s="368"/>
      <c r="I30" s="369"/>
      <c r="J30" s="368"/>
      <c r="K30" s="369"/>
      <c r="L30" s="368"/>
      <c r="M30" s="369"/>
      <c r="N30" s="368"/>
      <c r="O30" s="369"/>
      <c r="P30" s="368"/>
      <c r="Q30" s="369"/>
      <c r="R30" s="368"/>
      <c r="S30" s="369"/>
      <c r="T30" s="368"/>
      <c r="U30" s="369"/>
      <c r="V30" s="368"/>
      <c r="W30" s="369"/>
      <c r="X30" s="370"/>
      <c r="Y30" s="371"/>
    </row>
    <row r="31" spans="2:25" ht="13.5" customHeight="1">
      <c r="B31" s="373"/>
      <c r="C31" s="382"/>
      <c r="D31" s="383"/>
      <c r="E31" s="384"/>
      <c r="F31" s="385"/>
      <c r="G31" s="375"/>
      <c r="H31" s="368"/>
      <c r="I31" s="369"/>
      <c r="J31" s="368"/>
      <c r="K31" s="369"/>
      <c r="L31" s="368"/>
      <c r="M31" s="369"/>
      <c r="N31" s="368"/>
      <c r="O31" s="369"/>
      <c r="P31" s="368"/>
      <c r="Q31" s="369"/>
      <c r="R31" s="368"/>
      <c r="S31" s="369"/>
      <c r="T31" s="368"/>
      <c r="U31" s="369"/>
      <c r="V31" s="368"/>
      <c r="W31" s="369"/>
      <c r="X31" s="370"/>
      <c r="Y31" s="371"/>
    </row>
    <row r="32" spans="2:25" ht="3.75" customHeight="1">
      <c r="B32" s="373"/>
      <c r="C32" s="71"/>
      <c r="D32" s="73"/>
      <c r="E32" s="75"/>
      <c r="F32" s="78"/>
      <c r="G32" s="375"/>
      <c r="H32" s="368"/>
      <c r="I32" s="369"/>
      <c r="J32" s="368"/>
      <c r="K32" s="369"/>
      <c r="L32" s="368"/>
      <c r="M32" s="369"/>
      <c r="N32" s="368"/>
      <c r="O32" s="369"/>
      <c r="P32" s="368"/>
      <c r="Q32" s="369"/>
      <c r="R32" s="368"/>
      <c r="S32" s="369"/>
      <c r="T32" s="368"/>
      <c r="U32" s="369"/>
      <c r="V32" s="368"/>
      <c r="W32" s="369"/>
      <c r="X32" s="370"/>
      <c r="Y32" s="371"/>
    </row>
    <row r="33" spans="2:25" ht="13.5" customHeight="1">
      <c r="B33" s="373"/>
      <c r="C33" s="71" t="s">
        <v>526</v>
      </c>
      <c r="D33" s="398" t="str">
        <f>IF(B28="","",VLOOKUP(B28,data!$A$1:$CA$300,12,FALSE))</f>
        <v>018-872-2510</v>
      </c>
      <c r="E33" s="399"/>
      <c r="F33" s="400"/>
      <c r="G33" s="375"/>
      <c r="H33" s="368"/>
      <c r="I33" s="369"/>
      <c r="J33" s="368"/>
      <c r="K33" s="369"/>
      <c r="L33" s="368"/>
      <c r="M33" s="369"/>
      <c r="N33" s="368"/>
      <c r="O33" s="369"/>
      <c r="P33" s="368"/>
      <c r="Q33" s="369"/>
      <c r="R33" s="368"/>
      <c r="S33" s="369"/>
      <c r="T33" s="368"/>
      <c r="U33" s="369"/>
      <c r="V33" s="368"/>
      <c r="W33" s="369"/>
      <c r="X33" s="370"/>
      <c r="Y33" s="371"/>
    </row>
    <row r="34" spans="2:25" ht="13.5" customHeight="1">
      <c r="B34" s="373"/>
      <c r="C34" s="71" t="s">
        <v>1184</v>
      </c>
      <c r="D34" s="398" t="str">
        <f>IF(B28="","",VLOOKUP(B28,data!$A$1:$CA$300,13,FALSE))</f>
        <v>018-872-2519</v>
      </c>
      <c r="E34" s="399"/>
      <c r="F34" s="400"/>
      <c r="G34" s="375"/>
      <c r="H34" s="368"/>
      <c r="I34" s="369"/>
      <c r="J34" s="368"/>
      <c r="K34" s="369"/>
      <c r="L34" s="368"/>
      <c r="M34" s="369"/>
      <c r="N34" s="368"/>
      <c r="O34" s="369"/>
      <c r="P34" s="368"/>
      <c r="Q34" s="369"/>
      <c r="R34" s="368"/>
      <c r="S34" s="369"/>
      <c r="T34" s="368"/>
      <c r="U34" s="369"/>
      <c r="V34" s="368"/>
      <c r="W34" s="369"/>
      <c r="X34" s="370"/>
      <c r="Y34" s="371"/>
    </row>
    <row r="35" spans="2:25" ht="3.75" customHeight="1">
      <c r="B35" s="373"/>
      <c r="C35" s="71"/>
      <c r="D35" s="73"/>
      <c r="E35" s="75"/>
      <c r="F35" s="78"/>
      <c r="G35" s="375"/>
      <c r="H35" s="368"/>
      <c r="I35" s="369"/>
      <c r="J35" s="368"/>
      <c r="K35" s="369"/>
      <c r="L35" s="368"/>
      <c r="M35" s="369"/>
      <c r="N35" s="368"/>
      <c r="O35" s="369"/>
      <c r="P35" s="368"/>
      <c r="Q35" s="369"/>
      <c r="R35" s="368"/>
      <c r="S35" s="369"/>
      <c r="T35" s="368"/>
      <c r="U35" s="369"/>
      <c r="V35" s="368"/>
      <c r="W35" s="369"/>
      <c r="X35" s="370"/>
      <c r="Y35" s="371"/>
    </row>
    <row r="36" spans="2:25" ht="13.5" customHeight="1">
      <c r="B36" s="373"/>
      <c r="C36" s="71" t="s">
        <v>326</v>
      </c>
      <c r="D36" s="74" t="str">
        <f>IF(B28="","",VLOOKUP(B28,data!$A$1:$CA$300,24,FALSE))</f>
        <v>08:30</v>
      </c>
      <c r="E36" s="76" t="s">
        <v>8</v>
      </c>
      <c r="F36" s="77" t="str">
        <f>IF(B28="","",VLOOKUP(B28,data!$A$1:$CA$300,25,FALSE))</f>
        <v>17:30</v>
      </c>
      <c r="G36" s="375"/>
      <c r="H36" s="368"/>
      <c r="I36" s="369"/>
      <c r="J36" s="368"/>
      <c r="K36" s="369"/>
      <c r="L36" s="368"/>
      <c r="M36" s="369"/>
      <c r="N36" s="368"/>
      <c r="O36" s="369"/>
      <c r="P36" s="368"/>
      <c r="Q36" s="369"/>
      <c r="R36" s="368"/>
      <c r="S36" s="369"/>
      <c r="T36" s="368"/>
      <c r="U36" s="369"/>
      <c r="V36" s="368"/>
      <c r="W36" s="369"/>
      <c r="X36" s="370"/>
      <c r="Y36" s="371"/>
    </row>
    <row r="37" spans="2:25" ht="27" customHeight="1">
      <c r="B37" s="374"/>
      <c r="C37" s="72" t="s">
        <v>1185</v>
      </c>
      <c r="D37" s="401" t="str">
        <f>IF(B28="","",VLOOKUP(B28,data!$A$1:$CA$300,26,FALSE))</f>
        <v>年中無休</v>
      </c>
      <c r="E37" s="402"/>
      <c r="F37" s="403"/>
      <c r="G37" s="375"/>
      <c r="H37" s="368"/>
      <c r="I37" s="369"/>
      <c r="J37" s="368"/>
      <c r="K37" s="369"/>
      <c r="L37" s="368"/>
      <c r="M37" s="369"/>
      <c r="N37" s="368"/>
      <c r="O37" s="369"/>
      <c r="P37" s="368"/>
      <c r="Q37" s="369"/>
      <c r="R37" s="368"/>
      <c r="S37" s="369"/>
      <c r="T37" s="368"/>
      <c r="U37" s="369"/>
      <c r="V37" s="368"/>
      <c r="W37" s="369"/>
      <c r="X37" s="370"/>
      <c r="Y37" s="371"/>
    </row>
    <row r="38" spans="2:25" ht="33.75" customHeight="1">
      <c r="B38" s="372">
        <v>129</v>
      </c>
      <c r="C38" s="70" t="s">
        <v>462</v>
      </c>
      <c r="D38" s="379" t="str">
        <f>IF(B38="","",VLOOKUP(B38,data!$A$1:$CA$300,9,FALSE))</f>
        <v>デイサービスセンター
はまなす</v>
      </c>
      <c r="E38" s="380"/>
      <c r="F38" s="381"/>
      <c r="G38" s="375" t="str">
        <f>IF(B38="","",VLOOKUP(B38,data!$A$1:$CA$300,73,FALSE))</f>
        <v>20</v>
      </c>
      <c r="H38" s="368" t="str">
        <f>IF(B38="","",VLOOKUP(B38,data!$A$1:$CA$300,31,FALSE))</f>
        <v>○</v>
      </c>
      <c r="I38" s="369" t="str">
        <f>IF(B38="","",VLOOKUP(B38,data!$A$1:$CA$300,33,FALSE))</f>
        <v>○</v>
      </c>
      <c r="J38" s="368" t="str">
        <f>IF(B38="","",VLOOKUP(B38,data!$A$1:$CA$300,35,FALSE))</f>
        <v>○</v>
      </c>
      <c r="K38" s="369" t="str">
        <f>IF(B38="","",VLOOKUP(B38,data!$A$1:$CA$300,37,FALSE))</f>
        <v>○</v>
      </c>
      <c r="L38" s="368" t="str">
        <f>IF(B38="","",VLOOKUP(B38,data!$A$1:$CA$300,39,FALSE))</f>
        <v>○</v>
      </c>
      <c r="M38" s="369" t="str">
        <f>IF(B38="","",VLOOKUP(B38,data!$A$1:$CA$300,41,FALSE))</f>
        <v>○</v>
      </c>
      <c r="N38" s="368" t="str">
        <f>IF(B38="","",VLOOKUP(B38,data!$A$1:$CA$300,43,FALSE))</f>
        <v>×</v>
      </c>
      <c r="O38" s="369" t="str">
        <f>IF(B38="","",VLOOKUP(B38,data!$A$1:$CA$300,45,FALSE))</f>
        <v>×</v>
      </c>
      <c r="P38" s="368" t="str">
        <f>IF(B38="","",VLOOKUP(B38,data!$A$1:$CA$300,47,FALSE))</f>
        <v>○</v>
      </c>
      <c r="Q38" s="369" t="str">
        <f>IF(B38="","",VLOOKUP(B38,data!$A$1:$CA$300,49,FALSE))</f>
        <v>○</v>
      </c>
      <c r="R38" s="368" t="str">
        <f>IF(B38="","",VLOOKUP(B38,data!$A$1:$CA$300,51,FALSE))</f>
        <v>○</v>
      </c>
      <c r="S38" s="369" t="str">
        <f>IF(B38="","",VLOOKUP(B38,data!$A$1:$CA$300,53,FALSE))</f>
        <v>要相談</v>
      </c>
      <c r="T38" s="368" t="str">
        <f>IF(B38="","",VLOOKUP(B38,data!$A$1:$CA$300,55,FALSE))</f>
        <v>○</v>
      </c>
      <c r="U38" s="369" t="str">
        <f>IF(B38="","",VLOOKUP(B38,data!$A$1:$CA$300,57,FALSE))</f>
        <v>○</v>
      </c>
      <c r="V38" s="368" t="str">
        <f>IF(B38="","",VLOOKUP(B38,data!$A$1:$CA$300,59,FALSE))</f>
        <v>要相談</v>
      </c>
      <c r="W38" s="369" t="str">
        <f>IF(B38="","",VLOOKUP(B38,data!$A$1:$CA$300,61,FALSE))</f>
        <v>○</v>
      </c>
      <c r="X38" s="370" t="str">
        <f>IF(B38="","",VLOOKUP(B38,data!$A$1:$CA$300,77,FALSE))</f>
        <v>潟上市
男鹿市船越</v>
      </c>
      <c r="Y38" s="371" t="str">
        <f>IF(B38="","",VLOOKUP(B38,data!$A$1:$CA$300,78,FALSE))</f>
        <v>「気がつけば、心も体も健康に！」をスローガンに、ご相談者様の介護予防と健康寿命の延伸のお手伝いをしています。急な利用日変更や追加利用、短時間利用、体験利用、施設見学なども対応中です。</v>
      </c>
    </row>
    <row r="39" spans="2:25" ht="15" customHeight="1">
      <c r="B39" s="373"/>
      <c r="C39" s="71" t="s">
        <v>637</v>
      </c>
      <c r="D39" s="395" t="str">
        <f>IF(B38="","",VLOOKUP(B38,data!$A$1:$CA$300,10,FALSE))</f>
        <v>010-0201</v>
      </c>
      <c r="E39" s="396"/>
      <c r="F39" s="397"/>
      <c r="G39" s="375"/>
      <c r="H39" s="368"/>
      <c r="I39" s="369"/>
      <c r="J39" s="368"/>
      <c r="K39" s="369"/>
      <c r="L39" s="368"/>
      <c r="M39" s="369"/>
      <c r="N39" s="368"/>
      <c r="O39" s="369"/>
      <c r="P39" s="368"/>
      <c r="Q39" s="369"/>
      <c r="R39" s="368"/>
      <c r="S39" s="369"/>
      <c r="T39" s="368"/>
      <c r="U39" s="369"/>
      <c r="V39" s="368"/>
      <c r="W39" s="369"/>
      <c r="X39" s="370"/>
      <c r="Y39" s="371"/>
    </row>
    <row r="40" spans="2:25" ht="13.5" customHeight="1">
      <c r="B40" s="373"/>
      <c r="C40" s="382" t="s">
        <v>515</v>
      </c>
      <c r="D40" s="383" t="str">
        <f>IF(B38="","",VLOOKUP(B38,data!$A$1:$CA$300,11,FALSE))</f>
        <v>潟上市天王字上江川212-2</v>
      </c>
      <c r="E40" s="384"/>
      <c r="F40" s="385"/>
      <c r="G40" s="375"/>
      <c r="H40" s="368"/>
      <c r="I40" s="369"/>
      <c r="J40" s="368"/>
      <c r="K40" s="369"/>
      <c r="L40" s="368"/>
      <c r="M40" s="369"/>
      <c r="N40" s="368"/>
      <c r="O40" s="369"/>
      <c r="P40" s="368"/>
      <c r="Q40" s="369"/>
      <c r="R40" s="368"/>
      <c r="S40" s="369"/>
      <c r="T40" s="368"/>
      <c r="U40" s="369"/>
      <c r="V40" s="368"/>
      <c r="W40" s="369"/>
      <c r="X40" s="370"/>
      <c r="Y40" s="371"/>
    </row>
    <row r="41" spans="2:25" ht="13.5" customHeight="1">
      <c r="B41" s="373"/>
      <c r="C41" s="382"/>
      <c r="D41" s="383"/>
      <c r="E41" s="384"/>
      <c r="F41" s="385"/>
      <c r="G41" s="375"/>
      <c r="H41" s="368"/>
      <c r="I41" s="369"/>
      <c r="J41" s="368"/>
      <c r="K41" s="369"/>
      <c r="L41" s="368"/>
      <c r="M41" s="369"/>
      <c r="N41" s="368"/>
      <c r="O41" s="369"/>
      <c r="P41" s="368"/>
      <c r="Q41" s="369"/>
      <c r="R41" s="368"/>
      <c r="S41" s="369"/>
      <c r="T41" s="368"/>
      <c r="U41" s="369"/>
      <c r="V41" s="368"/>
      <c r="W41" s="369"/>
      <c r="X41" s="370"/>
      <c r="Y41" s="371"/>
    </row>
    <row r="42" spans="2:25" ht="3.75" customHeight="1">
      <c r="B42" s="373"/>
      <c r="C42" s="71"/>
      <c r="D42" s="73"/>
      <c r="E42" s="75"/>
      <c r="F42" s="78"/>
      <c r="G42" s="375"/>
      <c r="H42" s="368"/>
      <c r="I42" s="369"/>
      <c r="J42" s="368"/>
      <c r="K42" s="369"/>
      <c r="L42" s="368"/>
      <c r="M42" s="369"/>
      <c r="N42" s="368"/>
      <c r="O42" s="369"/>
      <c r="P42" s="368"/>
      <c r="Q42" s="369"/>
      <c r="R42" s="368"/>
      <c r="S42" s="369"/>
      <c r="T42" s="368"/>
      <c r="U42" s="369"/>
      <c r="V42" s="368"/>
      <c r="W42" s="369"/>
      <c r="X42" s="370"/>
      <c r="Y42" s="371"/>
    </row>
    <row r="43" spans="2:25" ht="13.5" customHeight="1">
      <c r="B43" s="373"/>
      <c r="C43" s="71" t="s">
        <v>526</v>
      </c>
      <c r="D43" s="398" t="str">
        <f>IF(B38="","",VLOOKUP(B38,data!$A$1:$CA$300,12,FALSE))</f>
        <v>018-878-6383</v>
      </c>
      <c r="E43" s="399"/>
      <c r="F43" s="400"/>
      <c r="G43" s="375"/>
      <c r="H43" s="368"/>
      <c r="I43" s="369"/>
      <c r="J43" s="368"/>
      <c r="K43" s="369"/>
      <c r="L43" s="368"/>
      <c r="M43" s="369"/>
      <c r="N43" s="368"/>
      <c r="O43" s="369"/>
      <c r="P43" s="368"/>
      <c r="Q43" s="369"/>
      <c r="R43" s="368"/>
      <c r="S43" s="369"/>
      <c r="T43" s="368"/>
      <c r="U43" s="369"/>
      <c r="V43" s="368"/>
      <c r="W43" s="369"/>
      <c r="X43" s="370"/>
      <c r="Y43" s="371"/>
    </row>
    <row r="44" spans="2:25" ht="13.5" customHeight="1">
      <c r="B44" s="373"/>
      <c r="C44" s="71" t="s">
        <v>1184</v>
      </c>
      <c r="D44" s="398" t="str">
        <f>IF(B38="","",VLOOKUP(B38,data!$A$1:$CA$300,13,FALSE))</f>
        <v>018-878-7620</v>
      </c>
      <c r="E44" s="399"/>
      <c r="F44" s="400"/>
      <c r="G44" s="375"/>
      <c r="H44" s="368"/>
      <c r="I44" s="369"/>
      <c r="J44" s="368"/>
      <c r="K44" s="369"/>
      <c r="L44" s="368"/>
      <c r="M44" s="369"/>
      <c r="N44" s="368"/>
      <c r="O44" s="369"/>
      <c r="P44" s="368"/>
      <c r="Q44" s="369"/>
      <c r="R44" s="368"/>
      <c r="S44" s="369"/>
      <c r="T44" s="368"/>
      <c r="U44" s="369"/>
      <c r="V44" s="368"/>
      <c r="W44" s="369"/>
      <c r="X44" s="370"/>
      <c r="Y44" s="371"/>
    </row>
    <row r="45" spans="2:25" ht="3.75" customHeight="1">
      <c r="B45" s="373"/>
      <c r="C45" s="71"/>
      <c r="D45" s="73"/>
      <c r="E45" s="75"/>
      <c r="F45" s="78"/>
      <c r="G45" s="375"/>
      <c r="H45" s="368"/>
      <c r="I45" s="369"/>
      <c r="J45" s="368"/>
      <c r="K45" s="369"/>
      <c r="L45" s="368"/>
      <c r="M45" s="369"/>
      <c r="N45" s="368"/>
      <c r="O45" s="369"/>
      <c r="P45" s="368"/>
      <c r="Q45" s="369"/>
      <c r="R45" s="368"/>
      <c r="S45" s="369"/>
      <c r="T45" s="368"/>
      <c r="U45" s="369"/>
      <c r="V45" s="368"/>
      <c r="W45" s="369"/>
      <c r="X45" s="370"/>
      <c r="Y45" s="371"/>
    </row>
    <row r="46" spans="2:25" ht="13.5" customHeight="1">
      <c r="B46" s="373"/>
      <c r="C46" s="71" t="s">
        <v>326</v>
      </c>
      <c r="D46" s="74" t="str">
        <f>IF(B38="","",VLOOKUP(B38,data!$A$1:$CA$300,24,FALSE))</f>
        <v>08:15</v>
      </c>
      <c r="E46" s="76" t="s">
        <v>8</v>
      </c>
      <c r="F46" s="77" t="str">
        <f>IF(B38="","",VLOOKUP(B38,data!$A$1:$CA$300,25,FALSE))</f>
        <v>17:15</v>
      </c>
      <c r="G46" s="375"/>
      <c r="H46" s="368"/>
      <c r="I46" s="369"/>
      <c r="J46" s="368"/>
      <c r="K46" s="369"/>
      <c r="L46" s="368"/>
      <c r="M46" s="369"/>
      <c r="N46" s="368"/>
      <c r="O46" s="369"/>
      <c r="P46" s="368"/>
      <c r="Q46" s="369"/>
      <c r="R46" s="368"/>
      <c r="S46" s="369"/>
      <c r="T46" s="368"/>
      <c r="U46" s="369"/>
      <c r="V46" s="368"/>
      <c r="W46" s="369"/>
      <c r="X46" s="370"/>
      <c r="Y46" s="371"/>
    </row>
    <row r="47" spans="2:25" ht="27" customHeight="1">
      <c r="B47" s="374"/>
      <c r="C47" s="72" t="s">
        <v>1185</v>
      </c>
      <c r="D47" s="401" t="str">
        <f>IF(B38="","",VLOOKUP(B38,data!$A$1:$CA$300,26,FALSE))</f>
        <v>日曜、1/1～2</v>
      </c>
      <c r="E47" s="402"/>
      <c r="F47" s="403"/>
      <c r="G47" s="375"/>
      <c r="H47" s="368"/>
      <c r="I47" s="369"/>
      <c r="J47" s="368"/>
      <c r="K47" s="369"/>
      <c r="L47" s="368"/>
      <c r="M47" s="369"/>
      <c r="N47" s="368"/>
      <c r="O47" s="369"/>
      <c r="P47" s="368"/>
      <c r="Q47" s="369"/>
      <c r="R47" s="368"/>
      <c r="S47" s="369"/>
      <c r="T47" s="368"/>
      <c r="U47" s="369"/>
      <c r="V47" s="368"/>
      <c r="W47" s="369"/>
      <c r="X47" s="370"/>
      <c r="Y47" s="371"/>
    </row>
    <row r="48" spans="2:25" ht="33.75" customHeight="1">
      <c r="B48" s="372">
        <v>130</v>
      </c>
      <c r="C48" s="70" t="s">
        <v>462</v>
      </c>
      <c r="D48" s="379" t="str">
        <f>IF(B48="","",VLOOKUP(B48,data!$A$1:$CA$300,9,FALSE))</f>
        <v>潟上市昭和
デイサービスセンター</v>
      </c>
      <c r="E48" s="380"/>
      <c r="F48" s="381"/>
      <c r="G48" s="375" t="str">
        <f>IF(B48="","",VLOOKUP(B48,data!$A$1:$CA$300,73,FALSE))</f>
        <v>30</v>
      </c>
      <c r="H48" s="368" t="str">
        <f>IF(B48="","",VLOOKUP(B48,data!$A$1:$CA$300,31,FALSE))</f>
        <v>要相談</v>
      </c>
      <c r="I48" s="369" t="str">
        <f>IF(B48="","",VLOOKUP(B48,data!$A$1:$CA$300,33,FALSE))</f>
        <v>要相談</v>
      </c>
      <c r="J48" s="368" t="str">
        <f>IF(B48="","",VLOOKUP(B48,data!$A$1:$CA$300,35,FALSE))</f>
        <v>要相談</v>
      </c>
      <c r="K48" s="369" t="str">
        <f>IF(B48="","",VLOOKUP(B48,data!$A$1:$CA$300,37,FALSE))</f>
        <v>○</v>
      </c>
      <c r="L48" s="368" t="str">
        <f>IF(B48="","",VLOOKUP(B48,data!$A$1:$CA$300,39,FALSE))</f>
        <v>要相談</v>
      </c>
      <c r="M48" s="369" t="str">
        <f>IF(B48="","",VLOOKUP(B48,data!$A$1:$CA$300,41,FALSE))</f>
        <v>×</v>
      </c>
      <c r="N48" s="368" t="str">
        <f>IF(B48="","",VLOOKUP(B48,data!$A$1:$CA$300,43,FALSE))</f>
        <v>×</v>
      </c>
      <c r="O48" s="369" t="str">
        <f>IF(B48="","",VLOOKUP(B48,data!$A$1:$CA$300,45,FALSE))</f>
        <v>×</v>
      </c>
      <c r="P48" s="368" t="str">
        <f>IF(B48="","",VLOOKUP(B48,data!$A$1:$CA$300,47,FALSE))</f>
        <v>×</v>
      </c>
      <c r="Q48" s="369" t="str">
        <f>IF(B48="","",VLOOKUP(B48,data!$A$1:$CA$300,49,FALSE))</f>
        <v>○</v>
      </c>
      <c r="R48" s="368" t="str">
        <f>IF(B48="","",VLOOKUP(B48,data!$A$1:$CA$300,51,FALSE))</f>
        <v>×</v>
      </c>
      <c r="S48" s="369" t="str">
        <f>IF(B48="","",VLOOKUP(B48,data!$A$1:$CA$300,53,FALSE))</f>
        <v>×</v>
      </c>
      <c r="T48" s="368" t="str">
        <f>IF(B48="","",VLOOKUP(B48,data!$A$1:$CA$300,55,FALSE))</f>
        <v>要相談</v>
      </c>
      <c r="U48" s="369" t="str">
        <f>IF(B48="","",VLOOKUP(B48,data!$A$1:$CA$300,57,FALSE))</f>
        <v>○</v>
      </c>
      <c r="V48" s="368" t="str">
        <f>IF(B48="","",VLOOKUP(B48,data!$A$1:$CA$300,59,FALSE))</f>
        <v>○</v>
      </c>
      <c r="W48" s="369" t="str">
        <f>IF(B48="","",VLOOKUP(B48,data!$A$1:$CA$300,61,FALSE))</f>
        <v>×</v>
      </c>
      <c r="X48" s="370" t="str">
        <f>IF(B48="","",VLOOKUP(B48,data!$A$1:$CA$300,77,FALSE))</f>
        <v>潟上市
秋田市金足</v>
      </c>
      <c r="Y48" s="371" t="str">
        <f>IF(B48="","",VLOOKUP(B48,data!$A$1:$CA$300,78,FALSE))</f>
        <v>休むデイサービスセンターから動くデイサービスセンターへ！
2024年2月にリニューアルオープンし活動しています。TRXトレーニング・大人の学校を取り入れ体・頭を動かすリハビリに力を入れております。
一日体験や時間での見学も可能ですのでご連絡ください。</v>
      </c>
    </row>
    <row r="49" spans="2:25" ht="15" customHeight="1">
      <c r="B49" s="373"/>
      <c r="C49" s="71" t="s">
        <v>637</v>
      </c>
      <c r="D49" s="395" t="str">
        <f>IF(B48="","",VLOOKUP(B48,data!$A$1:$CA$300,10,FALSE))</f>
        <v>018-1401</v>
      </c>
      <c r="E49" s="396"/>
      <c r="F49" s="397"/>
      <c r="G49" s="375"/>
      <c r="H49" s="368"/>
      <c r="I49" s="369"/>
      <c r="J49" s="368"/>
      <c r="K49" s="369"/>
      <c r="L49" s="368"/>
      <c r="M49" s="369"/>
      <c r="N49" s="368"/>
      <c r="O49" s="369"/>
      <c r="P49" s="368"/>
      <c r="Q49" s="369"/>
      <c r="R49" s="368"/>
      <c r="S49" s="369"/>
      <c r="T49" s="368"/>
      <c r="U49" s="369"/>
      <c r="V49" s="368"/>
      <c r="W49" s="369"/>
      <c r="X49" s="370"/>
      <c r="Y49" s="371"/>
    </row>
    <row r="50" spans="2:25" ht="13.5" customHeight="1">
      <c r="B50" s="373"/>
      <c r="C50" s="382" t="s">
        <v>515</v>
      </c>
      <c r="D50" s="383" t="str">
        <f>IF(B48="","",VLOOKUP(B48,data!$A$1:$CA$300,11,FALSE))</f>
        <v>潟上市昭和大久保字町後244</v>
      </c>
      <c r="E50" s="384"/>
      <c r="F50" s="385"/>
      <c r="G50" s="375"/>
      <c r="H50" s="368"/>
      <c r="I50" s="369"/>
      <c r="J50" s="368"/>
      <c r="K50" s="369"/>
      <c r="L50" s="368"/>
      <c r="M50" s="369"/>
      <c r="N50" s="368"/>
      <c r="O50" s="369"/>
      <c r="P50" s="368"/>
      <c r="Q50" s="369"/>
      <c r="R50" s="368"/>
      <c r="S50" s="369"/>
      <c r="T50" s="368"/>
      <c r="U50" s="369"/>
      <c r="V50" s="368"/>
      <c r="W50" s="369"/>
      <c r="X50" s="370"/>
      <c r="Y50" s="371"/>
    </row>
    <row r="51" spans="2:25" ht="13.5" customHeight="1">
      <c r="B51" s="373"/>
      <c r="C51" s="382"/>
      <c r="D51" s="383"/>
      <c r="E51" s="384"/>
      <c r="F51" s="385"/>
      <c r="G51" s="375"/>
      <c r="H51" s="368"/>
      <c r="I51" s="369"/>
      <c r="J51" s="368"/>
      <c r="K51" s="369"/>
      <c r="L51" s="368"/>
      <c r="M51" s="369"/>
      <c r="N51" s="368"/>
      <c r="O51" s="369"/>
      <c r="P51" s="368"/>
      <c r="Q51" s="369"/>
      <c r="R51" s="368"/>
      <c r="S51" s="369"/>
      <c r="T51" s="368"/>
      <c r="U51" s="369"/>
      <c r="V51" s="368"/>
      <c r="W51" s="369"/>
      <c r="X51" s="370"/>
      <c r="Y51" s="371"/>
    </row>
    <row r="52" spans="2:25" ht="3.75" customHeight="1">
      <c r="B52" s="373"/>
      <c r="C52" s="71"/>
      <c r="D52" s="73"/>
      <c r="E52" s="75"/>
      <c r="F52" s="78"/>
      <c r="G52" s="375"/>
      <c r="H52" s="368"/>
      <c r="I52" s="369"/>
      <c r="J52" s="368"/>
      <c r="K52" s="369"/>
      <c r="L52" s="368"/>
      <c r="M52" s="369"/>
      <c r="N52" s="368"/>
      <c r="O52" s="369"/>
      <c r="P52" s="368"/>
      <c r="Q52" s="369"/>
      <c r="R52" s="368"/>
      <c r="S52" s="369"/>
      <c r="T52" s="368"/>
      <c r="U52" s="369"/>
      <c r="V52" s="368"/>
      <c r="W52" s="369"/>
      <c r="X52" s="370"/>
      <c r="Y52" s="371"/>
    </row>
    <row r="53" spans="2:25" ht="13.5" customHeight="1">
      <c r="B53" s="373"/>
      <c r="C53" s="71" t="s">
        <v>526</v>
      </c>
      <c r="D53" s="398" t="str">
        <f>IF(B48="","",VLOOKUP(B48,data!$A$1:$CA$300,12,FALSE))</f>
        <v>018-877-6700</v>
      </c>
      <c r="E53" s="399"/>
      <c r="F53" s="400"/>
      <c r="G53" s="375"/>
      <c r="H53" s="368"/>
      <c r="I53" s="369"/>
      <c r="J53" s="368"/>
      <c r="K53" s="369"/>
      <c r="L53" s="368"/>
      <c r="M53" s="369"/>
      <c r="N53" s="368"/>
      <c r="O53" s="369"/>
      <c r="P53" s="368"/>
      <c r="Q53" s="369"/>
      <c r="R53" s="368"/>
      <c r="S53" s="369"/>
      <c r="T53" s="368"/>
      <c r="U53" s="369"/>
      <c r="V53" s="368"/>
      <c r="W53" s="369"/>
      <c r="X53" s="370"/>
      <c r="Y53" s="371"/>
    </row>
    <row r="54" spans="2:25" ht="13.5" customHeight="1">
      <c r="B54" s="373"/>
      <c r="C54" s="71" t="s">
        <v>1184</v>
      </c>
      <c r="D54" s="398" t="str">
        <f>IF(B48="","",VLOOKUP(B48,data!$A$1:$CA$300,13,FALSE))</f>
        <v>018-877-6706</v>
      </c>
      <c r="E54" s="399"/>
      <c r="F54" s="400"/>
      <c r="G54" s="375"/>
      <c r="H54" s="368"/>
      <c r="I54" s="369"/>
      <c r="J54" s="368"/>
      <c r="K54" s="369"/>
      <c r="L54" s="368"/>
      <c r="M54" s="369"/>
      <c r="N54" s="368"/>
      <c r="O54" s="369"/>
      <c r="P54" s="368"/>
      <c r="Q54" s="369"/>
      <c r="R54" s="368"/>
      <c r="S54" s="369"/>
      <c r="T54" s="368"/>
      <c r="U54" s="369"/>
      <c r="V54" s="368"/>
      <c r="W54" s="369"/>
      <c r="X54" s="370"/>
      <c r="Y54" s="371"/>
    </row>
    <row r="55" spans="2:25" ht="3.75" customHeight="1">
      <c r="B55" s="373"/>
      <c r="C55" s="71"/>
      <c r="D55" s="73"/>
      <c r="E55" s="75"/>
      <c r="F55" s="78"/>
      <c r="G55" s="375"/>
      <c r="H55" s="368"/>
      <c r="I55" s="369"/>
      <c r="J55" s="368"/>
      <c r="K55" s="369"/>
      <c r="L55" s="368"/>
      <c r="M55" s="369"/>
      <c r="N55" s="368"/>
      <c r="O55" s="369"/>
      <c r="P55" s="368"/>
      <c r="Q55" s="369"/>
      <c r="R55" s="368"/>
      <c r="S55" s="369"/>
      <c r="T55" s="368"/>
      <c r="U55" s="369"/>
      <c r="V55" s="368"/>
      <c r="W55" s="369"/>
      <c r="X55" s="370"/>
      <c r="Y55" s="371"/>
    </row>
    <row r="56" spans="2:25" ht="13.5" customHeight="1">
      <c r="B56" s="373"/>
      <c r="C56" s="71" t="s">
        <v>326</v>
      </c>
      <c r="D56" s="74" t="str">
        <f>IF(B48="","",VLOOKUP(B48,data!$A$1:$CA$300,24,FALSE))</f>
        <v>07:40</v>
      </c>
      <c r="E56" s="76" t="s">
        <v>8</v>
      </c>
      <c r="F56" s="77" t="str">
        <f>IF(B48="","",VLOOKUP(B48,data!$A$1:$CA$300,25,FALSE))</f>
        <v>17:15</v>
      </c>
      <c r="G56" s="375"/>
      <c r="H56" s="368"/>
      <c r="I56" s="369"/>
      <c r="J56" s="368"/>
      <c r="K56" s="369"/>
      <c r="L56" s="368"/>
      <c r="M56" s="369"/>
      <c r="N56" s="368"/>
      <c r="O56" s="369"/>
      <c r="P56" s="368"/>
      <c r="Q56" s="369"/>
      <c r="R56" s="368"/>
      <c r="S56" s="369"/>
      <c r="T56" s="368"/>
      <c r="U56" s="369"/>
      <c r="V56" s="368"/>
      <c r="W56" s="369"/>
      <c r="X56" s="370"/>
      <c r="Y56" s="371"/>
    </row>
    <row r="57" spans="2:25" ht="27" customHeight="1">
      <c r="B57" s="374"/>
      <c r="C57" s="72" t="s">
        <v>1185</v>
      </c>
      <c r="D57" s="401" t="str">
        <f>IF(B48="","",VLOOKUP(B48,data!$A$1:$CA$300,26,FALSE))</f>
        <v>日曜、5/5、8/13、
12/31～1/3</v>
      </c>
      <c r="E57" s="402"/>
      <c r="F57" s="403"/>
      <c r="G57" s="375"/>
      <c r="H57" s="368"/>
      <c r="I57" s="369"/>
      <c r="J57" s="368"/>
      <c r="K57" s="369"/>
      <c r="L57" s="368"/>
      <c r="M57" s="369"/>
      <c r="N57" s="368"/>
      <c r="O57" s="369"/>
      <c r="P57" s="368"/>
      <c r="Q57" s="369"/>
      <c r="R57" s="368"/>
      <c r="S57" s="369"/>
      <c r="T57" s="368"/>
      <c r="U57" s="369"/>
      <c r="V57" s="368"/>
      <c r="W57" s="369"/>
      <c r="X57" s="370"/>
      <c r="Y57" s="371"/>
    </row>
    <row r="58" spans="2:25" ht="33.75" customHeight="1">
      <c r="B58" s="372">
        <v>131</v>
      </c>
      <c r="C58" s="70" t="s">
        <v>462</v>
      </c>
      <c r="D58" s="404" t="str">
        <f>IF(B58="","",VLOOKUP(B58,data!$A$1:$CA$300,9,FALSE))</f>
        <v>飯田川デイサービスセンター
わかば園</v>
      </c>
      <c r="E58" s="405"/>
      <c r="F58" s="406"/>
      <c r="G58" s="375" t="str">
        <f>IF(B58="","",VLOOKUP(B58,data!$A$1:$CA$300,73,FALSE))</f>
        <v>30</v>
      </c>
      <c r="H58" s="368" t="str">
        <f>IF(B58="","",VLOOKUP(B58,data!$A$1:$CA$300,31,FALSE))</f>
        <v>○</v>
      </c>
      <c r="I58" s="369" t="str">
        <f>IF(B58="","",VLOOKUP(B58,data!$A$1:$CA$300,33,FALSE))</f>
        <v>○</v>
      </c>
      <c r="J58" s="368" t="str">
        <f>IF(B58="","",VLOOKUP(B58,data!$A$1:$CA$300,35,FALSE))</f>
        <v>○</v>
      </c>
      <c r="K58" s="369" t="str">
        <f>IF(B58="","",VLOOKUP(B58,data!$A$1:$CA$300,37,FALSE))</f>
        <v>要相談</v>
      </c>
      <c r="L58" s="368" t="str">
        <f>IF(B58="","",VLOOKUP(B58,data!$A$1:$CA$300,39,FALSE))</f>
        <v>○</v>
      </c>
      <c r="M58" s="369" t="str">
        <f>IF(B58="","",VLOOKUP(B58,data!$A$1:$CA$300,41,FALSE))</f>
        <v>○</v>
      </c>
      <c r="N58" s="368" t="str">
        <f>IF(B58="","",VLOOKUP(B58,data!$A$1:$CA$300,43,FALSE))</f>
        <v>×</v>
      </c>
      <c r="O58" s="369" t="str">
        <f>IF(B58="","",VLOOKUP(B58,data!$A$1:$CA$300,45,FALSE))</f>
        <v>×</v>
      </c>
      <c r="P58" s="368" t="str">
        <f>IF(B58="","",VLOOKUP(B58,data!$A$1:$CA$300,47,FALSE))</f>
        <v>○</v>
      </c>
      <c r="Q58" s="369" t="str">
        <f>IF(B58="","",VLOOKUP(B58,data!$A$1:$CA$300,49,FALSE))</f>
        <v>○</v>
      </c>
      <c r="R58" s="368" t="str">
        <f>IF(B58="","",VLOOKUP(B58,data!$A$1:$CA$300,51,FALSE))</f>
        <v>要相談</v>
      </c>
      <c r="S58" s="369" t="str">
        <f>IF(B58="","",VLOOKUP(B58,data!$A$1:$CA$300,53,FALSE))</f>
        <v>要相談</v>
      </c>
      <c r="T58" s="368" t="str">
        <f>IF(B58="","",VLOOKUP(B58,data!$A$1:$CA$300,55,FALSE))</f>
        <v>○</v>
      </c>
      <c r="U58" s="369" t="str">
        <f>IF(B58="","",VLOOKUP(B58,data!$A$1:$CA$300,57,FALSE))</f>
        <v>○</v>
      </c>
      <c r="V58" s="368" t="str">
        <f>IF(B58="","",VLOOKUP(B58,data!$A$1:$CA$300,59,FALSE))</f>
        <v>要相談</v>
      </c>
      <c r="W58" s="369" t="str">
        <f>IF(B58="","",VLOOKUP(B58,data!$A$1:$CA$300,61,FALSE))</f>
        <v>○</v>
      </c>
      <c r="X58" s="370" t="str">
        <f>IF(B58="","",VLOOKUP(B58,data!$A$1:$CA$300,77,FALSE))</f>
        <v>潟上市
秋田市
井川町</v>
      </c>
      <c r="Y58" s="371" t="str">
        <f>IF(B58="","",VLOOKUP(B58,data!$A$1:$CA$300,78,FALSE))</f>
        <v>送迎時間が片道30分程度の範囲内。送迎に関しては要相談。</v>
      </c>
    </row>
    <row r="59" spans="2:25" ht="15" customHeight="1">
      <c r="B59" s="373"/>
      <c r="C59" s="71" t="s">
        <v>637</v>
      </c>
      <c r="D59" s="395" t="str">
        <f>IF(B58="","",VLOOKUP(B58,data!$A$1:$CA$300,10,FALSE))</f>
        <v>018-1502</v>
      </c>
      <c r="E59" s="396"/>
      <c r="F59" s="397"/>
      <c r="G59" s="375"/>
      <c r="H59" s="368"/>
      <c r="I59" s="369"/>
      <c r="J59" s="368"/>
      <c r="K59" s="369"/>
      <c r="L59" s="368"/>
      <c r="M59" s="369"/>
      <c r="N59" s="368"/>
      <c r="O59" s="369"/>
      <c r="P59" s="368"/>
      <c r="Q59" s="369"/>
      <c r="R59" s="368"/>
      <c r="S59" s="369"/>
      <c r="T59" s="368"/>
      <c r="U59" s="369"/>
      <c r="V59" s="368"/>
      <c r="W59" s="369"/>
      <c r="X59" s="370"/>
      <c r="Y59" s="371"/>
    </row>
    <row r="60" spans="2:25" ht="13.5" customHeight="1">
      <c r="B60" s="373"/>
      <c r="C60" s="382" t="s">
        <v>515</v>
      </c>
      <c r="D60" s="383" t="str">
        <f>IF(B58="","",VLOOKUP(B58,data!$A$1:$CA$300,11,FALSE))</f>
        <v>潟上市飯田川下虻川字上谷地168-1</v>
      </c>
      <c r="E60" s="384"/>
      <c r="F60" s="385"/>
      <c r="G60" s="375"/>
      <c r="H60" s="368"/>
      <c r="I60" s="369"/>
      <c r="J60" s="368"/>
      <c r="K60" s="369"/>
      <c r="L60" s="368"/>
      <c r="M60" s="369"/>
      <c r="N60" s="368"/>
      <c r="O60" s="369"/>
      <c r="P60" s="368"/>
      <c r="Q60" s="369"/>
      <c r="R60" s="368"/>
      <c r="S60" s="369"/>
      <c r="T60" s="368"/>
      <c r="U60" s="369"/>
      <c r="V60" s="368"/>
      <c r="W60" s="369"/>
      <c r="X60" s="370"/>
      <c r="Y60" s="371"/>
    </row>
    <row r="61" spans="2:25" ht="13.5" customHeight="1">
      <c r="B61" s="373"/>
      <c r="C61" s="382"/>
      <c r="D61" s="383"/>
      <c r="E61" s="384"/>
      <c r="F61" s="385"/>
      <c r="G61" s="375"/>
      <c r="H61" s="368"/>
      <c r="I61" s="369"/>
      <c r="J61" s="368"/>
      <c r="K61" s="369"/>
      <c r="L61" s="368"/>
      <c r="M61" s="369"/>
      <c r="N61" s="368"/>
      <c r="O61" s="369"/>
      <c r="P61" s="368"/>
      <c r="Q61" s="369"/>
      <c r="R61" s="368"/>
      <c r="S61" s="369"/>
      <c r="T61" s="368"/>
      <c r="U61" s="369"/>
      <c r="V61" s="368"/>
      <c r="W61" s="369"/>
      <c r="X61" s="370"/>
      <c r="Y61" s="371"/>
    </row>
    <row r="62" spans="2:25" ht="3.75" customHeight="1">
      <c r="B62" s="373"/>
      <c r="C62" s="71"/>
      <c r="D62" s="73"/>
      <c r="E62" s="75"/>
      <c r="F62" s="78"/>
      <c r="G62" s="375"/>
      <c r="H62" s="368"/>
      <c r="I62" s="369"/>
      <c r="J62" s="368"/>
      <c r="K62" s="369"/>
      <c r="L62" s="368"/>
      <c r="M62" s="369"/>
      <c r="N62" s="368"/>
      <c r="O62" s="369"/>
      <c r="P62" s="368"/>
      <c r="Q62" s="369"/>
      <c r="R62" s="368"/>
      <c r="S62" s="369"/>
      <c r="T62" s="368"/>
      <c r="U62" s="369"/>
      <c r="V62" s="368"/>
      <c r="W62" s="369"/>
      <c r="X62" s="370"/>
      <c r="Y62" s="371"/>
    </row>
    <row r="63" spans="2:25" ht="13.5" customHeight="1">
      <c r="B63" s="373"/>
      <c r="C63" s="71" t="s">
        <v>526</v>
      </c>
      <c r="D63" s="398" t="str">
        <f>IF(B58="","",VLOOKUP(B58,data!$A$1:$CA$300,12,FALSE))</f>
        <v>018-877-7077</v>
      </c>
      <c r="E63" s="399"/>
      <c r="F63" s="400"/>
      <c r="G63" s="375"/>
      <c r="H63" s="368"/>
      <c r="I63" s="369"/>
      <c r="J63" s="368"/>
      <c r="K63" s="369"/>
      <c r="L63" s="368"/>
      <c r="M63" s="369"/>
      <c r="N63" s="368"/>
      <c r="O63" s="369"/>
      <c r="P63" s="368"/>
      <c r="Q63" s="369"/>
      <c r="R63" s="368"/>
      <c r="S63" s="369"/>
      <c r="T63" s="368"/>
      <c r="U63" s="369"/>
      <c r="V63" s="368"/>
      <c r="W63" s="369"/>
      <c r="X63" s="370"/>
      <c r="Y63" s="371"/>
    </row>
    <row r="64" spans="2:25" ht="13.5" customHeight="1">
      <c r="B64" s="373"/>
      <c r="C64" s="71" t="s">
        <v>1184</v>
      </c>
      <c r="D64" s="398" t="str">
        <f>IF(B58="","",VLOOKUP(B58,data!$A$1:$CA$300,13,FALSE))</f>
        <v>018-877-7036</v>
      </c>
      <c r="E64" s="399"/>
      <c r="F64" s="400"/>
      <c r="G64" s="375"/>
      <c r="H64" s="368"/>
      <c r="I64" s="369"/>
      <c r="J64" s="368"/>
      <c r="K64" s="369"/>
      <c r="L64" s="368"/>
      <c r="M64" s="369"/>
      <c r="N64" s="368"/>
      <c r="O64" s="369"/>
      <c r="P64" s="368"/>
      <c r="Q64" s="369"/>
      <c r="R64" s="368"/>
      <c r="S64" s="369"/>
      <c r="T64" s="368"/>
      <c r="U64" s="369"/>
      <c r="V64" s="368"/>
      <c r="W64" s="369"/>
      <c r="X64" s="370"/>
      <c r="Y64" s="371"/>
    </row>
    <row r="65" spans="1:25" ht="3.75" customHeight="1">
      <c r="B65" s="373"/>
      <c r="C65" s="71"/>
      <c r="D65" s="73"/>
      <c r="E65" s="75"/>
      <c r="F65" s="78"/>
      <c r="G65" s="375"/>
      <c r="H65" s="368"/>
      <c r="I65" s="369"/>
      <c r="J65" s="368"/>
      <c r="K65" s="369"/>
      <c r="L65" s="368"/>
      <c r="M65" s="369"/>
      <c r="N65" s="368"/>
      <c r="O65" s="369"/>
      <c r="P65" s="368"/>
      <c r="Q65" s="369"/>
      <c r="R65" s="368"/>
      <c r="S65" s="369"/>
      <c r="T65" s="368"/>
      <c r="U65" s="369"/>
      <c r="V65" s="368"/>
      <c r="W65" s="369"/>
      <c r="X65" s="370"/>
      <c r="Y65" s="371"/>
    </row>
    <row r="66" spans="1:25" ht="13.5" customHeight="1">
      <c r="B66" s="373"/>
      <c r="C66" s="71" t="s">
        <v>326</v>
      </c>
      <c r="D66" s="74" t="str">
        <f>IF(B58="","",VLOOKUP(B58,data!$A$1:$CA$300,24,FALSE))</f>
        <v>08:00</v>
      </c>
      <c r="E66" s="76" t="s">
        <v>8</v>
      </c>
      <c r="F66" s="77" t="str">
        <f>IF(B58="","",VLOOKUP(B58,data!$A$1:$CA$300,25,FALSE))</f>
        <v>17:00</v>
      </c>
      <c r="G66" s="375"/>
      <c r="H66" s="368"/>
      <c r="I66" s="369"/>
      <c r="J66" s="368"/>
      <c r="K66" s="369"/>
      <c r="L66" s="368"/>
      <c r="M66" s="369"/>
      <c r="N66" s="368"/>
      <c r="O66" s="369"/>
      <c r="P66" s="368"/>
      <c r="Q66" s="369"/>
      <c r="R66" s="368"/>
      <c r="S66" s="369"/>
      <c r="T66" s="368"/>
      <c r="U66" s="369"/>
      <c r="V66" s="368"/>
      <c r="W66" s="369"/>
      <c r="X66" s="370"/>
      <c r="Y66" s="371"/>
    </row>
    <row r="67" spans="1:25" ht="27" customHeight="1">
      <c r="B67" s="374"/>
      <c r="C67" s="72" t="s">
        <v>1185</v>
      </c>
      <c r="D67" s="401" t="str">
        <f>IF(B58="","",VLOOKUP(B58,data!$A$1:$CA$300,26,FALSE))</f>
        <v>日曜、年末年始</v>
      </c>
      <c r="E67" s="402"/>
      <c r="F67" s="403"/>
      <c r="G67" s="375"/>
      <c r="H67" s="368"/>
      <c r="I67" s="369"/>
      <c r="J67" s="368"/>
      <c r="K67" s="369"/>
      <c r="L67" s="368"/>
      <c r="M67" s="369"/>
      <c r="N67" s="368"/>
      <c r="O67" s="369"/>
      <c r="P67" s="368"/>
      <c r="Q67" s="369"/>
      <c r="R67" s="368"/>
      <c r="S67" s="369"/>
      <c r="T67" s="368"/>
      <c r="U67" s="369"/>
      <c r="V67" s="368"/>
      <c r="W67" s="369"/>
      <c r="X67" s="370"/>
      <c r="Y67" s="371"/>
    </row>
    <row r="68" spans="1:25" ht="33.75" customHeight="1">
      <c r="B68" s="372">
        <v>132</v>
      </c>
      <c r="C68" s="70" t="s">
        <v>462</v>
      </c>
      <c r="D68" s="379" t="str">
        <f>IF(B68="","",VLOOKUP(B68,data!$A$1:$CA$300,9,FALSE))</f>
        <v>さくら苑
老人デイサービス事業所</v>
      </c>
      <c r="E68" s="380"/>
      <c r="F68" s="381"/>
      <c r="G68" s="375" t="str">
        <f>IF(B68="","",VLOOKUP(B68,data!$A$1:$CA$300,73,FALSE))</f>
        <v>25</v>
      </c>
      <c r="H68" s="368" t="str">
        <f>IF(B68="","",VLOOKUP(B68,data!$A$1:$CA$300,31,FALSE))</f>
        <v>要相談</v>
      </c>
      <c r="I68" s="369" t="str">
        <f>IF(B68="","",VLOOKUP(B68,data!$A$1:$CA$300,33,FALSE))</f>
        <v>要相談</v>
      </c>
      <c r="J68" s="368" t="str">
        <f>IF(B68="","",VLOOKUP(B68,data!$A$1:$CA$300,35,FALSE))</f>
        <v>○</v>
      </c>
      <c r="K68" s="369" t="str">
        <f>IF(B68="","",VLOOKUP(B68,data!$A$1:$CA$300,37,FALSE))</f>
        <v>要相談</v>
      </c>
      <c r="L68" s="368" t="str">
        <f>IF(B68="","",VLOOKUP(B68,data!$A$1:$CA$300,39,FALSE))</f>
        <v>要相談</v>
      </c>
      <c r="M68" s="369" t="str">
        <f>IF(B68="","",VLOOKUP(B68,data!$A$1:$CA$300,41,FALSE))</f>
        <v>要相談</v>
      </c>
      <c r="N68" s="368" t="str">
        <f>IF(B68="","",VLOOKUP(B68,data!$A$1:$CA$300,43,FALSE))</f>
        <v>×</v>
      </c>
      <c r="O68" s="369" t="str">
        <f>IF(B68="","",VLOOKUP(B68,data!$A$1:$CA$300,45,FALSE))</f>
        <v>×</v>
      </c>
      <c r="P68" s="368" t="str">
        <f>IF(B68="","",VLOOKUP(B68,data!$A$1:$CA$300,47,FALSE))</f>
        <v>○</v>
      </c>
      <c r="Q68" s="369" t="str">
        <f>IF(B68="","",VLOOKUP(B68,data!$A$1:$CA$300,49,FALSE))</f>
        <v>○</v>
      </c>
      <c r="R68" s="368" t="str">
        <f>IF(B68="","",VLOOKUP(B68,data!$A$1:$CA$300,51,FALSE))</f>
        <v>要相談</v>
      </c>
      <c r="S68" s="369" t="str">
        <f>IF(B68="","",VLOOKUP(B68,data!$A$1:$CA$300,53,FALSE))</f>
        <v>要相談</v>
      </c>
      <c r="T68" s="368" t="str">
        <f>IF(B68="","",VLOOKUP(B68,data!$A$1:$CA$300,55,FALSE))</f>
        <v>要相談</v>
      </c>
      <c r="U68" s="369" t="str">
        <f>IF(B68="","",VLOOKUP(B68,data!$A$1:$CA$300,57,FALSE))</f>
        <v>○</v>
      </c>
      <c r="V68" s="368" t="str">
        <f>IF(B68="","",VLOOKUP(B68,data!$A$1:$CA$300,59,FALSE))</f>
        <v>○</v>
      </c>
      <c r="W68" s="369" t="str">
        <f>IF(B68="","",VLOOKUP(B68,data!$A$1:$CA$300,61,FALSE))</f>
        <v>要相談</v>
      </c>
      <c r="X68" s="370" t="str">
        <f>IF(B68="","",VLOOKUP(B68,data!$A$1:$CA$300,77,FALSE))</f>
        <v>井川町</v>
      </c>
      <c r="Y68" s="371" t="str">
        <f>IF(B68="","",VLOOKUP(B68,data!$A$1:$CA$300,78,FALSE))</f>
        <v/>
      </c>
    </row>
    <row r="69" spans="1:25" ht="15" customHeight="1">
      <c r="B69" s="373"/>
      <c r="C69" s="71" t="s">
        <v>637</v>
      </c>
      <c r="D69" s="395" t="str">
        <f>IF(B68="","",VLOOKUP(B68,data!$A$1:$CA$300,10,FALSE))</f>
        <v>018-1526</v>
      </c>
      <c r="E69" s="396"/>
      <c r="F69" s="397"/>
      <c r="G69" s="375"/>
      <c r="H69" s="368"/>
      <c r="I69" s="369"/>
      <c r="J69" s="368"/>
      <c r="K69" s="369"/>
      <c r="L69" s="368"/>
      <c r="M69" s="369"/>
      <c r="N69" s="368"/>
      <c r="O69" s="369"/>
      <c r="P69" s="368"/>
      <c r="Q69" s="369"/>
      <c r="R69" s="368"/>
      <c r="S69" s="369"/>
      <c r="T69" s="368"/>
      <c r="U69" s="369"/>
      <c r="V69" s="368"/>
      <c r="W69" s="369"/>
      <c r="X69" s="370"/>
      <c r="Y69" s="371"/>
    </row>
    <row r="70" spans="1:25" ht="13.5" customHeight="1">
      <c r="A70" s="69"/>
      <c r="B70" s="373"/>
      <c r="C70" s="382" t="s">
        <v>515</v>
      </c>
      <c r="D70" s="383" t="str">
        <f>IF(B68="","",VLOOKUP(B68,data!$A$1:$CA$300,11,FALSE))</f>
        <v>井川町寺沢字綱木沢145-5</v>
      </c>
      <c r="E70" s="384"/>
      <c r="F70" s="385"/>
      <c r="G70" s="375"/>
      <c r="H70" s="368"/>
      <c r="I70" s="369"/>
      <c r="J70" s="368"/>
      <c r="K70" s="369"/>
      <c r="L70" s="368"/>
      <c r="M70" s="369"/>
      <c r="N70" s="368"/>
      <c r="O70" s="369"/>
      <c r="P70" s="368"/>
      <c r="Q70" s="369"/>
      <c r="R70" s="368"/>
      <c r="S70" s="369"/>
      <c r="T70" s="368"/>
      <c r="U70" s="369"/>
      <c r="V70" s="368"/>
      <c r="W70" s="369"/>
      <c r="X70" s="370"/>
      <c r="Y70" s="371"/>
    </row>
    <row r="71" spans="1:25" ht="13.5" customHeight="1">
      <c r="B71" s="373"/>
      <c r="C71" s="382"/>
      <c r="D71" s="383"/>
      <c r="E71" s="384"/>
      <c r="F71" s="385"/>
      <c r="G71" s="375"/>
      <c r="H71" s="368"/>
      <c r="I71" s="369"/>
      <c r="J71" s="368"/>
      <c r="K71" s="369"/>
      <c r="L71" s="368"/>
      <c r="M71" s="369"/>
      <c r="N71" s="368"/>
      <c r="O71" s="369"/>
      <c r="P71" s="368"/>
      <c r="Q71" s="369"/>
      <c r="R71" s="368"/>
      <c r="S71" s="369"/>
      <c r="T71" s="368"/>
      <c r="U71" s="369"/>
      <c r="V71" s="368"/>
      <c r="W71" s="369"/>
      <c r="X71" s="370"/>
      <c r="Y71" s="371"/>
    </row>
    <row r="72" spans="1:25" ht="3.75" customHeight="1">
      <c r="B72" s="373"/>
      <c r="C72" s="71"/>
      <c r="D72" s="73"/>
      <c r="E72" s="75"/>
      <c r="F72" s="78"/>
      <c r="G72" s="375"/>
      <c r="H72" s="368"/>
      <c r="I72" s="369"/>
      <c r="J72" s="368"/>
      <c r="K72" s="369"/>
      <c r="L72" s="368"/>
      <c r="M72" s="369"/>
      <c r="N72" s="368"/>
      <c r="O72" s="369"/>
      <c r="P72" s="368"/>
      <c r="Q72" s="369"/>
      <c r="R72" s="368"/>
      <c r="S72" s="369"/>
      <c r="T72" s="368"/>
      <c r="U72" s="369"/>
      <c r="V72" s="368"/>
      <c r="W72" s="369"/>
      <c r="X72" s="370"/>
      <c r="Y72" s="371"/>
    </row>
    <row r="73" spans="1:25" ht="13.5" customHeight="1">
      <c r="B73" s="373"/>
      <c r="C73" s="71" t="s">
        <v>526</v>
      </c>
      <c r="D73" s="398" t="str">
        <f>IF(B68="","",VLOOKUP(B68,data!$A$1:$CA$300,12,FALSE))</f>
        <v>018-855-6123</v>
      </c>
      <c r="E73" s="399"/>
      <c r="F73" s="400"/>
      <c r="G73" s="375"/>
      <c r="H73" s="368"/>
      <c r="I73" s="369"/>
      <c r="J73" s="368"/>
      <c r="K73" s="369"/>
      <c r="L73" s="368"/>
      <c r="M73" s="369"/>
      <c r="N73" s="368"/>
      <c r="O73" s="369"/>
      <c r="P73" s="368"/>
      <c r="Q73" s="369"/>
      <c r="R73" s="368"/>
      <c r="S73" s="369"/>
      <c r="T73" s="368"/>
      <c r="U73" s="369"/>
      <c r="V73" s="368"/>
      <c r="W73" s="369"/>
      <c r="X73" s="370"/>
      <c r="Y73" s="371"/>
    </row>
    <row r="74" spans="1:25" ht="13.5" customHeight="1">
      <c r="B74" s="373"/>
      <c r="C74" s="71" t="s">
        <v>1184</v>
      </c>
      <c r="D74" s="398" t="str">
        <f>IF(B68="","",VLOOKUP(B68,data!$A$1:$CA$300,13,FALSE))</f>
        <v>018-855-6124</v>
      </c>
      <c r="E74" s="399"/>
      <c r="F74" s="400"/>
      <c r="G74" s="375"/>
      <c r="H74" s="368"/>
      <c r="I74" s="369"/>
      <c r="J74" s="368"/>
      <c r="K74" s="369"/>
      <c r="L74" s="368"/>
      <c r="M74" s="369"/>
      <c r="N74" s="368"/>
      <c r="O74" s="369"/>
      <c r="P74" s="368"/>
      <c r="Q74" s="369"/>
      <c r="R74" s="368"/>
      <c r="S74" s="369"/>
      <c r="T74" s="368"/>
      <c r="U74" s="369"/>
      <c r="V74" s="368"/>
      <c r="W74" s="369"/>
      <c r="X74" s="370"/>
      <c r="Y74" s="371"/>
    </row>
    <row r="75" spans="1:25" ht="3.75" customHeight="1">
      <c r="B75" s="373"/>
      <c r="C75" s="71"/>
      <c r="D75" s="73"/>
      <c r="E75" s="75"/>
      <c r="F75" s="78"/>
      <c r="G75" s="375"/>
      <c r="H75" s="368"/>
      <c r="I75" s="369"/>
      <c r="J75" s="368"/>
      <c r="K75" s="369"/>
      <c r="L75" s="368"/>
      <c r="M75" s="369"/>
      <c r="N75" s="368"/>
      <c r="O75" s="369"/>
      <c r="P75" s="368"/>
      <c r="Q75" s="369"/>
      <c r="R75" s="368"/>
      <c r="S75" s="369"/>
      <c r="T75" s="368"/>
      <c r="U75" s="369"/>
      <c r="V75" s="368"/>
      <c r="W75" s="369"/>
      <c r="X75" s="370"/>
      <c r="Y75" s="371"/>
    </row>
    <row r="76" spans="1:25" ht="13.5" customHeight="1">
      <c r="B76" s="373"/>
      <c r="C76" s="71" t="s">
        <v>326</v>
      </c>
      <c r="D76" s="74" t="str">
        <f>IF(B68="","",VLOOKUP(B68,data!$A$1:$CA$300,24,FALSE))</f>
        <v>09:20</v>
      </c>
      <c r="E76" s="76" t="s">
        <v>8</v>
      </c>
      <c r="F76" s="77" t="str">
        <f>IF(B68="","",VLOOKUP(B68,data!$A$1:$CA$300,25,FALSE))</f>
        <v>16:30</v>
      </c>
      <c r="G76" s="375"/>
      <c r="H76" s="368"/>
      <c r="I76" s="369"/>
      <c r="J76" s="368"/>
      <c r="K76" s="369"/>
      <c r="L76" s="368"/>
      <c r="M76" s="369"/>
      <c r="N76" s="368"/>
      <c r="O76" s="369"/>
      <c r="P76" s="368"/>
      <c r="Q76" s="369"/>
      <c r="R76" s="368"/>
      <c r="S76" s="369"/>
      <c r="T76" s="368"/>
      <c r="U76" s="369"/>
      <c r="V76" s="368"/>
      <c r="W76" s="369"/>
      <c r="X76" s="370"/>
      <c r="Y76" s="371"/>
    </row>
    <row r="77" spans="1:25" ht="27" customHeight="1">
      <c r="B77" s="374"/>
      <c r="C77" s="72" t="s">
        <v>1185</v>
      </c>
      <c r="D77" s="401" t="str">
        <f>IF(B68="","",VLOOKUP(B68,data!$A$1:$CA$300,26,FALSE))</f>
        <v>土曜、日曜、年末年始</v>
      </c>
      <c r="E77" s="402"/>
      <c r="F77" s="403"/>
      <c r="G77" s="375"/>
      <c r="H77" s="368"/>
      <c r="I77" s="369"/>
      <c r="J77" s="368"/>
      <c r="K77" s="369"/>
      <c r="L77" s="368"/>
      <c r="M77" s="369"/>
      <c r="N77" s="368"/>
      <c r="O77" s="369"/>
      <c r="P77" s="368"/>
      <c r="Q77" s="369"/>
      <c r="R77" s="368"/>
      <c r="S77" s="369"/>
      <c r="T77" s="368"/>
      <c r="U77" s="369"/>
      <c r="V77" s="368"/>
      <c r="W77" s="369"/>
      <c r="X77" s="370"/>
      <c r="Y77" s="371"/>
    </row>
    <row r="78" spans="1:25" ht="33.75" customHeight="1">
      <c r="B78" s="372">
        <v>133</v>
      </c>
      <c r="C78" s="70" t="s">
        <v>462</v>
      </c>
      <c r="D78" s="379" t="str">
        <f>IF(B78="","",VLOOKUP(B78,data!$A$1:$CA$300,9,FALSE))</f>
        <v>リハビリセンター
ほっとリハ</v>
      </c>
      <c r="E78" s="380"/>
      <c r="F78" s="381"/>
      <c r="G78" s="375" t="str">
        <f>IF(B78="","",VLOOKUP(B78,data!$A$1:$CA$300,73,FALSE))</f>
        <v>22</v>
      </c>
      <c r="H78" s="368" t="str">
        <f>IF(B78="","",VLOOKUP(B78,data!$A$1:$CA$300,31,FALSE))</f>
        <v>要相談</v>
      </c>
      <c r="I78" s="369" t="str">
        <f>IF(B78="","",VLOOKUP(B78,data!$A$1:$CA$300,33,FALSE))</f>
        <v>要相談</v>
      </c>
      <c r="J78" s="368" t="str">
        <f>IF(B78="","",VLOOKUP(B78,data!$A$1:$CA$300,35,FALSE))</f>
        <v>○</v>
      </c>
      <c r="K78" s="369" t="str">
        <f>IF(B78="","",VLOOKUP(B78,data!$A$1:$CA$300,37,FALSE))</f>
        <v>○</v>
      </c>
      <c r="L78" s="368" t="str">
        <f>IF(B78="","",VLOOKUP(B78,data!$A$1:$CA$300,39,FALSE))</f>
        <v>要相談</v>
      </c>
      <c r="M78" s="369" t="str">
        <f>IF(B78="","",VLOOKUP(B78,data!$A$1:$CA$300,41,FALSE))</f>
        <v>○</v>
      </c>
      <c r="N78" s="368" t="str">
        <f>IF(B78="","",VLOOKUP(B78,data!$A$1:$CA$300,43,FALSE))</f>
        <v>要相談</v>
      </c>
      <c r="O78" s="369" t="str">
        <f>IF(B78="","",VLOOKUP(B78,data!$A$1:$CA$300,45,FALSE))</f>
        <v>要相談</v>
      </c>
      <c r="P78" s="368" t="str">
        <f>IF(B78="","",VLOOKUP(B78,data!$A$1:$CA$300,47,FALSE))</f>
        <v>要相談</v>
      </c>
      <c r="Q78" s="369" t="str">
        <f>IF(B78="","",VLOOKUP(B78,data!$A$1:$CA$300,49,FALSE))</f>
        <v>要相談</v>
      </c>
      <c r="R78" s="368" t="str">
        <f>IF(B78="","",VLOOKUP(B78,data!$A$1:$CA$300,51,FALSE))</f>
        <v>要相談</v>
      </c>
      <c r="S78" s="369" t="str">
        <f>IF(B78="","",VLOOKUP(B78,data!$A$1:$CA$300,53,FALSE))</f>
        <v>○</v>
      </c>
      <c r="T78" s="368" t="str">
        <f>IF(B78="","",VLOOKUP(B78,data!$A$1:$CA$300,55,FALSE))</f>
        <v>要相談</v>
      </c>
      <c r="U78" s="369" t="str">
        <f>IF(B78="","",VLOOKUP(B78,data!$A$1:$CA$300,57,FALSE))</f>
        <v>○</v>
      </c>
      <c r="V78" s="368" t="str">
        <f>IF(B78="","",VLOOKUP(B78,data!$A$1:$CA$300,59,FALSE))</f>
        <v>○</v>
      </c>
      <c r="W78" s="369" t="str">
        <f>IF(B78="","",VLOOKUP(B78,data!$A$1:$CA$300,61,FALSE))</f>
        <v>○</v>
      </c>
      <c r="X78" s="370" t="str">
        <f>IF(B78="","",VLOOKUP(B78,data!$A$1:$CA$300,77,FALSE))</f>
        <v>五城目町
井川町
八郎潟町
大潟村
潟上市
三種町</v>
      </c>
      <c r="Y78" s="371" t="str">
        <f>IF(B78="","",VLOOKUP(B78,data!$A$1:$CA$300,78,FALSE))</f>
        <v/>
      </c>
    </row>
    <row r="79" spans="1:25" ht="15" customHeight="1">
      <c r="B79" s="373"/>
      <c r="C79" s="71" t="s">
        <v>637</v>
      </c>
      <c r="D79" s="395" t="str">
        <f>IF(B78="","",VLOOKUP(B78,data!$A$1:$CA$300,10,FALSE))</f>
        <v>018-1511</v>
      </c>
      <c r="E79" s="396"/>
      <c r="F79" s="397"/>
      <c r="G79" s="375"/>
      <c r="H79" s="368"/>
      <c r="I79" s="369"/>
      <c r="J79" s="368"/>
      <c r="K79" s="369"/>
      <c r="L79" s="368"/>
      <c r="M79" s="369"/>
      <c r="N79" s="368"/>
      <c r="O79" s="369"/>
      <c r="P79" s="368"/>
      <c r="Q79" s="369"/>
      <c r="R79" s="368"/>
      <c r="S79" s="369"/>
      <c r="T79" s="368"/>
      <c r="U79" s="369"/>
      <c r="V79" s="368"/>
      <c r="W79" s="369"/>
      <c r="X79" s="370"/>
      <c r="Y79" s="371"/>
    </row>
    <row r="80" spans="1:25" ht="13.5" customHeight="1">
      <c r="B80" s="373"/>
      <c r="C80" s="382" t="s">
        <v>515</v>
      </c>
      <c r="D80" s="383" t="str">
        <f>IF(B78="","",VLOOKUP(B78,data!$A$1:$CA$300,11,FALSE))</f>
        <v>井川町今戸字カチ田29-4</v>
      </c>
      <c r="E80" s="384"/>
      <c r="F80" s="385"/>
      <c r="G80" s="375"/>
      <c r="H80" s="368"/>
      <c r="I80" s="369"/>
      <c r="J80" s="368"/>
      <c r="K80" s="369"/>
      <c r="L80" s="368"/>
      <c r="M80" s="369"/>
      <c r="N80" s="368"/>
      <c r="O80" s="369"/>
      <c r="P80" s="368"/>
      <c r="Q80" s="369"/>
      <c r="R80" s="368"/>
      <c r="S80" s="369"/>
      <c r="T80" s="368"/>
      <c r="U80" s="369"/>
      <c r="V80" s="368"/>
      <c r="W80" s="369"/>
      <c r="X80" s="370"/>
      <c r="Y80" s="371"/>
    </row>
    <row r="81" spans="2:25" ht="13.5" customHeight="1">
      <c r="B81" s="373"/>
      <c r="C81" s="382"/>
      <c r="D81" s="383"/>
      <c r="E81" s="384"/>
      <c r="F81" s="385"/>
      <c r="G81" s="375"/>
      <c r="H81" s="368"/>
      <c r="I81" s="369"/>
      <c r="J81" s="368"/>
      <c r="K81" s="369"/>
      <c r="L81" s="368"/>
      <c r="M81" s="369"/>
      <c r="N81" s="368"/>
      <c r="O81" s="369"/>
      <c r="P81" s="368"/>
      <c r="Q81" s="369"/>
      <c r="R81" s="368"/>
      <c r="S81" s="369"/>
      <c r="T81" s="368"/>
      <c r="U81" s="369"/>
      <c r="V81" s="368"/>
      <c r="W81" s="369"/>
      <c r="X81" s="370"/>
      <c r="Y81" s="371"/>
    </row>
    <row r="82" spans="2:25" ht="3.75" customHeight="1">
      <c r="B82" s="373"/>
      <c r="C82" s="71"/>
      <c r="D82" s="73"/>
      <c r="E82" s="75"/>
      <c r="F82" s="78"/>
      <c r="G82" s="375"/>
      <c r="H82" s="368"/>
      <c r="I82" s="369"/>
      <c r="J82" s="368"/>
      <c r="K82" s="369"/>
      <c r="L82" s="368"/>
      <c r="M82" s="369"/>
      <c r="N82" s="368"/>
      <c r="O82" s="369"/>
      <c r="P82" s="368"/>
      <c r="Q82" s="369"/>
      <c r="R82" s="368"/>
      <c r="S82" s="369"/>
      <c r="T82" s="368"/>
      <c r="U82" s="369"/>
      <c r="V82" s="368"/>
      <c r="W82" s="369"/>
      <c r="X82" s="370"/>
      <c r="Y82" s="371"/>
    </row>
    <row r="83" spans="2:25" ht="13.5" customHeight="1">
      <c r="B83" s="373"/>
      <c r="C83" s="71" t="s">
        <v>526</v>
      </c>
      <c r="D83" s="398" t="str">
        <f>IF(B78="","",VLOOKUP(B78,data!$A$1:$CA$300,12,FALSE))</f>
        <v xml:space="preserve">018-874-3843 </v>
      </c>
      <c r="E83" s="399"/>
      <c r="F83" s="400"/>
      <c r="G83" s="375"/>
      <c r="H83" s="368"/>
      <c r="I83" s="369"/>
      <c r="J83" s="368"/>
      <c r="K83" s="369"/>
      <c r="L83" s="368"/>
      <c r="M83" s="369"/>
      <c r="N83" s="368"/>
      <c r="O83" s="369"/>
      <c r="P83" s="368"/>
      <c r="Q83" s="369"/>
      <c r="R83" s="368"/>
      <c r="S83" s="369"/>
      <c r="T83" s="368"/>
      <c r="U83" s="369"/>
      <c r="V83" s="368"/>
      <c r="W83" s="369"/>
      <c r="X83" s="370"/>
      <c r="Y83" s="371"/>
    </row>
    <row r="84" spans="2:25" ht="13.5" customHeight="1">
      <c r="B84" s="373"/>
      <c r="C84" s="71" t="s">
        <v>1184</v>
      </c>
      <c r="D84" s="398" t="str">
        <f>IF(B78="","",VLOOKUP(B78,data!$A$1:$CA$300,13,FALSE))</f>
        <v>018-874-3865</v>
      </c>
      <c r="E84" s="399"/>
      <c r="F84" s="400"/>
      <c r="G84" s="375"/>
      <c r="H84" s="368"/>
      <c r="I84" s="369"/>
      <c r="J84" s="368"/>
      <c r="K84" s="369"/>
      <c r="L84" s="368"/>
      <c r="M84" s="369"/>
      <c r="N84" s="368"/>
      <c r="O84" s="369"/>
      <c r="P84" s="368"/>
      <c r="Q84" s="369"/>
      <c r="R84" s="368"/>
      <c r="S84" s="369"/>
      <c r="T84" s="368"/>
      <c r="U84" s="369"/>
      <c r="V84" s="368"/>
      <c r="W84" s="369"/>
      <c r="X84" s="370"/>
      <c r="Y84" s="371"/>
    </row>
    <row r="85" spans="2:25" ht="3.75" customHeight="1">
      <c r="B85" s="373"/>
      <c r="C85" s="71"/>
      <c r="D85" s="73"/>
      <c r="E85" s="75"/>
      <c r="F85" s="78"/>
      <c r="G85" s="375"/>
      <c r="H85" s="368"/>
      <c r="I85" s="369"/>
      <c r="J85" s="368"/>
      <c r="K85" s="369"/>
      <c r="L85" s="368"/>
      <c r="M85" s="369"/>
      <c r="N85" s="368"/>
      <c r="O85" s="369"/>
      <c r="P85" s="368"/>
      <c r="Q85" s="369"/>
      <c r="R85" s="368"/>
      <c r="S85" s="369"/>
      <c r="T85" s="368"/>
      <c r="U85" s="369"/>
      <c r="V85" s="368"/>
      <c r="W85" s="369"/>
      <c r="X85" s="370"/>
      <c r="Y85" s="371"/>
    </row>
    <row r="86" spans="2:25" ht="13.5" customHeight="1">
      <c r="B86" s="373"/>
      <c r="C86" s="71" t="s">
        <v>326</v>
      </c>
      <c r="D86" s="74" t="str">
        <f>IF(B78="","",VLOOKUP(B78,data!$A$1:$CA$300,24,FALSE))</f>
        <v>08:30</v>
      </c>
      <c r="E86" s="76" t="s">
        <v>8</v>
      </c>
      <c r="F86" s="77" t="str">
        <f>IF(B78="","",VLOOKUP(B78,data!$A$1:$CA$300,25,FALSE))</f>
        <v>17:30</v>
      </c>
      <c r="G86" s="375"/>
      <c r="H86" s="368"/>
      <c r="I86" s="369"/>
      <c r="J86" s="368"/>
      <c r="K86" s="369"/>
      <c r="L86" s="368"/>
      <c r="M86" s="369"/>
      <c r="N86" s="368"/>
      <c r="O86" s="369"/>
      <c r="P86" s="368"/>
      <c r="Q86" s="369"/>
      <c r="R86" s="368"/>
      <c r="S86" s="369"/>
      <c r="T86" s="368"/>
      <c r="U86" s="369"/>
      <c r="V86" s="368"/>
      <c r="W86" s="369"/>
      <c r="X86" s="370"/>
      <c r="Y86" s="371"/>
    </row>
    <row r="87" spans="2:25" ht="27" customHeight="1">
      <c r="B87" s="374"/>
      <c r="C87" s="72" t="s">
        <v>1185</v>
      </c>
      <c r="D87" s="401" t="str">
        <f>IF(B78="","",VLOOKUP(B78,data!$A$1:$CA$300,26,FALSE))</f>
        <v>日曜</v>
      </c>
      <c r="E87" s="402"/>
      <c r="F87" s="403"/>
      <c r="G87" s="375"/>
      <c r="H87" s="368"/>
      <c r="I87" s="369"/>
      <c r="J87" s="368"/>
      <c r="K87" s="369"/>
      <c r="L87" s="368"/>
      <c r="M87" s="369"/>
      <c r="N87" s="368"/>
      <c r="O87" s="369"/>
      <c r="P87" s="368"/>
      <c r="Q87" s="369"/>
      <c r="R87" s="368"/>
      <c r="S87" s="369"/>
      <c r="T87" s="368"/>
      <c r="U87" s="369"/>
      <c r="V87" s="368"/>
      <c r="W87" s="369"/>
      <c r="X87" s="370"/>
      <c r="Y87" s="371"/>
    </row>
    <row r="88" spans="2:25" ht="33.75" customHeight="1">
      <c r="B88" s="372">
        <v>134</v>
      </c>
      <c r="C88" s="70" t="s">
        <v>462</v>
      </c>
      <c r="D88" s="379" t="str">
        <f>IF(B88="","",VLOOKUP(B88,data!$A$1:$CA$300,9,FALSE))</f>
        <v>広青苑通所介護事業所</v>
      </c>
      <c r="E88" s="380"/>
      <c r="F88" s="381"/>
      <c r="G88" s="375" t="str">
        <f>IF(B88="","",VLOOKUP(B88,data!$A$1:$CA$300,73,FALSE))</f>
        <v>20</v>
      </c>
      <c r="H88" s="368" t="str">
        <f>IF(B88="","",VLOOKUP(B88,data!$A$1:$CA$300,31,FALSE))</f>
        <v>要相談</v>
      </c>
      <c r="I88" s="369" t="str">
        <f>IF(B88="","",VLOOKUP(B88,data!$A$1:$CA$300,33,FALSE))</f>
        <v>要相談</v>
      </c>
      <c r="J88" s="368" t="str">
        <f>IF(B88="","",VLOOKUP(B88,data!$A$1:$CA$300,35,FALSE))</f>
        <v>×</v>
      </c>
      <c r="K88" s="369" t="str">
        <f>IF(B88="","",VLOOKUP(B88,data!$A$1:$CA$300,37,FALSE))</f>
        <v>×</v>
      </c>
      <c r="L88" s="368" t="str">
        <f>IF(B88="","",VLOOKUP(B88,data!$A$1:$CA$300,39,FALSE))</f>
        <v>要相談</v>
      </c>
      <c r="M88" s="369" t="str">
        <f>IF(B88="","",VLOOKUP(B88,data!$A$1:$CA$300,41,FALSE))</f>
        <v>×</v>
      </c>
      <c r="N88" s="368" t="str">
        <f>IF(B88="","",VLOOKUP(B88,data!$A$1:$CA$300,43,FALSE))</f>
        <v>×</v>
      </c>
      <c r="O88" s="369" t="str">
        <f>IF(B88="","",VLOOKUP(B88,data!$A$1:$CA$300,45,FALSE))</f>
        <v>×</v>
      </c>
      <c r="P88" s="368" t="str">
        <f>IF(B88="","",VLOOKUP(B88,data!$A$1:$CA$300,47,FALSE))</f>
        <v>×</v>
      </c>
      <c r="Q88" s="369" t="str">
        <f>IF(B88="","",VLOOKUP(B88,data!$A$1:$CA$300,49,FALSE))</f>
        <v>×</v>
      </c>
      <c r="R88" s="368" t="str">
        <f>IF(B88="","",VLOOKUP(B88,data!$A$1:$CA$300,51,FALSE))</f>
        <v>×</v>
      </c>
      <c r="S88" s="369" t="str">
        <f>IF(B88="","",VLOOKUP(B88,data!$A$1:$CA$300,53,FALSE))</f>
        <v>要相談</v>
      </c>
      <c r="T88" s="368" t="str">
        <f>IF(B88="","",VLOOKUP(B88,data!$A$1:$CA$300,55,FALSE))</f>
        <v>×</v>
      </c>
      <c r="U88" s="369" t="str">
        <f>IF(B88="","",VLOOKUP(B88,data!$A$1:$CA$300,57,FALSE))</f>
        <v>要相談</v>
      </c>
      <c r="V88" s="368" t="str">
        <f>IF(B88="","",VLOOKUP(B88,data!$A$1:$CA$300,59,FALSE))</f>
        <v>要相談</v>
      </c>
      <c r="W88" s="369" t="str">
        <f>IF(B88="","",VLOOKUP(B88,data!$A$1:$CA$300,61,FALSE))</f>
        <v>×</v>
      </c>
      <c r="X88" s="370" t="str">
        <f>IF(B88="","",VLOOKUP(B88,data!$A$1:$CA$300,77,FALSE))</f>
        <v>五城目町
八郎潟町
井川町
潟上市
大潟村
男鹿市</v>
      </c>
      <c r="Y88" s="371" t="str">
        <f>IF(B88="","",VLOOKUP(B88,data!$A$1:$CA$300,78,FALSE))</f>
        <v/>
      </c>
    </row>
    <row r="89" spans="2:25" ht="15" customHeight="1">
      <c r="B89" s="373"/>
      <c r="C89" s="71" t="s">
        <v>637</v>
      </c>
      <c r="D89" s="395" t="str">
        <f>IF(B88="","",VLOOKUP(B88,data!$A$1:$CA$300,10,FALSE))</f>
        <v>018-1723</v>
      </c>
      <c r="E89" s="396"/>
      <c r="F89" s="397"/>
      <c r="G89" s="375"/>
      <c r="H89" s="368"/>
      <c r="I89" s="369"/>
      <c r="J89" s="368"/>
      <c r="K89" s="369"/>
      <c r="L89" s="368"/>
      <c r="M89" s="369"/>
      <c r="N89" s="368"/>
      <c r="O89" s="369"/>
      <c r="P89" s="368"/>
      <c r="Q89" s="369"/>
      <c r="R89" s="368"/>
      <c r="S89" s="369"/>
      <c r="T89" s="368"/>
      <c r="U89" s="369"/>
      <c r="V89" s="368"/>
      <c r="W89" s="369"/>
      <c r="X89" s="370"/>
      <c r="Y89" s="371"/>
    </row>
    <row r="90" spans="2:25" ht="13.5" customHeight="1">
      <c r="B90" s="373"/>
      <c r="C90" s="382" t="s">
        <v>515</v>
      </c>
      <c r="D90" s="383" t="str">
        <f>IF(B88="","",VLOOKUP(B88,data!$A$1:$CA$300,11,FALSE))</f>
        <v>五城目町上樋口字樽沢137</v>
      </c>
      <c r="E90" s="384"/>
      <c r="F90" s="385"/>
      <c r="G90" s="375"/>
      <c r="H90" s="368"/>
      <c r="I90" s="369"/>
      <c r="J90" s="368"/>
      <c r="K90" s="369"/>
      <c r="L90" s="368"/>
      <c r="M90" s="369"/>
      <c r="N90" s="368"/>
      <c r="O90" s="369"/>
      <c r="P90" s="368"/>
      <c r="Q90" s="369"/>
      <c r="R90" s="368"/>
      <c r="S90" s="369"/>
      <c r="T90" s="368"/>
      <c r="U90" s="369"/>
      <c r="V90" s="368"/>
      <c r="W90" s="369"/>
      <c r="X90" s="370"/>
      <c r="Y90" s="371"/>
    </row>
    <row r="91" spans="2:25" ht="13.5" customHeight="1">
      <c r="B91" s="373"/>
      <c r="C91" s="382"/>
      <c r="D91" s="383"/>
      <c r="E91" s="384"/>
      <c r="F91" s="385"/>
      <c r="G91" s="375"/>
      <c r="H91" s="368"/>
      <c r="I91" s="369"/>
      <c r="J91" s="368"/>
      <c r="K91" s="369"/>
      <c r="L91" s="368"/>
      <c r="M91" s="369"/>
      <c r="N91" s="368"/>
      <c r="O91" s="369"/>
      <c r="P91" s="368"/>
      <c r="Q91" s="369"/>
      <c r="R91" s="368"/>
      <c r="S91" s="369"/>
      <c r="T91" s="368"/>
      <c r="U91" s="369"/>
      <c r="V91" s="368"/>
      <c r="W91" s="369"/>
      <c r="X91" s="370"/>
      <c r="Y91" s="371"/>
    </row>
    <row r="92" spans="2:25" ht="3.75" customHeight="1">
      <c r="B92" s="373"/>
      <c r="C92" s="71"/>
      <c r="D92" s="73"/>
      <c r="E92" s="75"/>
      <c r="F92" s="78"/>
      <c r="G92" s="375"/>
      <c r="H92" s="368"/>
      <c r="I92" s="369"/>
      <c r="J92" s="368"/>
      <c r="K92" s="369"/>
      <c r="L92" s="368"/>
      <c r="M92" s="369"/>
      <c r="N92" s="368"/>
      <c r="O92" s="369"/>
      <c r="P92" s="368"/>
      <c r="Q92" s="369"/>
      <c r="R92" s="368"/>
      <c r="S92" s="369"/>
      <c r="T92" s="368"/>
      <c r="U92" s="369"/>
      <c r="V92" s="368"/>
      <c r="W92" s="369"/>
      <c r="X92" s="370"/>
      <c r="Y92" s="371"/>
    </row>
    <row r="93" spans="2:25" ht="13.5" customHeight="1">
      <c r="B93" s="373"/>
      <c r="C93" s="71" t="s">
        <v>526</v>
      </c>
      <c r="D93" s="398" t="str">
        <f>IF(B88="","",VLOOKUP(B88,data!$A$1:$CA$300,12,FALSE))</f>
        <v xml:space="preserve">018-852-5400 </v>
      </c>
      <c r="E93" s="399"/>
      <c r="F93" s="400"/>
      <c r="G93" s="375"/>
      <c r="H93" s="368"/>
      <c r="I93" s="369"/>
      <c r="J93" s="368"/>
      <c r="K93" s="369"/>
      <c r="L93" s="368"/>
      <c r="M93" s="369"/>
      <c r="N93" s="368"/>
      <c r="O93" s="369"/>
      <c r="P93" s="368"/>
      <c r="Q93" s="369"/>
      <c r="R93" s="368"/>
      <c r="S93" s="369"/>
      <c r="T93" s="368"/>
      <c r="U93" s="369"/>
      <c r="V93" s="368"/>
      <c r="W93" s="369"/>
      <c r="X93" s="370"/>
      <c r="Y93" s="371"/>
    </row>
    <row r="94" spans="2:25" ht="13.5" customHeight="1">
      <c r="B94" s="373"/>
      <c r="C94" s="71" t="s">
        <v>1184</v>
      </c>
      <c r="D94" s="398" t="str">
        <f>IF(B88="","",VLOOKUP(B88,data!$A$1:$CA$300,13,FALSE))</f>
        <v xml:space="preserve">018-852-5011 </v>
      </c>
      <c r="E94" s="399"/>
      <c r="F94" s="400"/>
      <c r="G94" s="375"/>
      <c r="H94" s="368"/>
      <c r="I94" s="369"/>
      <c r="J94" s="368"/>
      <c r="K94" s="369"/>
      <c r="L94" s="368"/>
      <c r="M94" s="369"/>
      <c r="N94" s="368"/>
      <c r="O94" s="369"/>
      <c r="P94" s="368"/>
      <c r="Q94" s="369"/>
      <c r="R94" s="368"/>
      <c r="S94" s="369"/>
      <c r="T94" s="368"/>
      <c r="U94" s="369"/>
      <c r="V94" s="368"/>
      <c r="W94" s="369"/>
      <c r="X94" s="370"/>
      <c r="Y94" s="371"/>
    </row>
    <row r="95" spans="2:25" ht="3.75" customHeight="1">
      <c r="B95" s="373"/>
      <c r="C95" s="71"/>
      <c r="D95" s="73"/>
      <c r="E95" s="75"/>
      <c r="F95" s="78"/>
      <c r="G95" s="375"/>
      <c r="H95" s="368"/>
      <c r="I95" s="369"/>
      <c r="J95" s="368"/>
      <c r="K95" s="369"/>
      <c r="L95" s="368"/>
      <c r="M95" s="369"/>
      <c r="N95" s="368"/>
      <c r="O95" s="369"/>
      <c r="P95" s="368"/>
      <c r="Q95" s="369"/>
      <c r="R95" s="368"/>
      <c r="S95" s="369"/>
      <c r="T95" s="368"/>
      <c r="U95" s="369"/>
      <c r="V95" s="368"/>
      <c r="W95" s="369"/>
      <c r="X95" s="370"/>
      <c r="Y95" s="371"/>
    </row>
    <row r="96" spans="2:25" ht="13.5" customHeight="1">
      <c r="B96" s="373"/>
      <c r="C96" s="71" t="s">
        <v>326</v>
      </c>
      <c r="D96" s="74" t="str">
        <f>IF(B88="","",VLOOKUP(B88,data!$A$1:$CA$300,24,FALSE))</f>
        <v>08:30</v>
      </c>
      <c r="E96" s="76" t="s">
        <v>8</v>
      </c>
      <c r="F96" s="77" t="str">
        <f>IF(B88="","",VLOOKUP(B88,data!$A$1:$CA$300,25,FALSE))</f>
        <v>17:30</v>
      </c>
      <c r="G96" s="375"/>
      <c r="H96" s="368"/>
      <c r="I96" s="369"/>
      <c r="J96" s="368"/>
      <c r="K96" s="369"/>
      <c r="L96" s="368"/>
      <c r="M96" s="369"/>
      <c r="N96" s="368"/>
      <c r="O96" s="369"/>
      <c r="P96" s="368"/>
      <c r="Q96" s="369"/>
      <c r="R96" s="368"/>
      <c r="S96" s="369"/>
      <c r="T96" s="368"/>
      <c r="U96" s="369"/>
      <c r="V96" s="368"/>
      <c r="W96" s="369"/>
      <c r="X96" s="370"/>
      <c r="Y96" s="371"/>
    </row>
    <row r="97" spans="2:25" ht="27" customHeight="1">
      <c r="B97" s="374"/>
      <c r="C97" s="72" t="s">
        <v>1185</v>
      </c>
      <c r="D97" s="401" t="str">
        <f>IF(B88="","",VLOOKUP(B88,data!$A$1:$CA$300,26,FALSE))</f>
        <v>土曜、日曜、地区祭典、
年末年始、お盆</v>
      </c>
      <c r="E97" s="402"/>
      <c r="F97" s="403"/>
      <c r="G97" s="375"/>
      <c r="H97" s="368"/>
      <c r="I97" s="369"/>
      <c r="J97" s="368"/>
      <c r="K97" s="369"/>
      <c r="L97" s="368"/>
      <c r="M97" s="369"/>
      <c r="N97" s="368"/>
      <c r="O97" s="369"/>
      <c r="P97" s="368"/>
      <c r="Q97" s="369"/>
      <c r="R97" s="368"/>
      <c r="S97" s="369"/>
      <c r="T97" s="368"/>
      <c r="U97" s="369"/>
      <c r="V97" s="368"/>
      <c r="W97" s="369"/>
      <c r="X97" s="370"/>
      <c r="Y97" s="371"/>
    </row>
    <row r="98" spans="2:25" ht="33.75" customHeight="1">
      <c r="B98" s="372">
        <v>135</v>
      </c>
      <c r="C98" s="70" t="s">
        <v>462</v>
      </c>
      <c r="D98" s="409" t="str">
        <f>IF(B98="","",VLOOKUP(B98,data!$A$1:$CA$300,9,FALSE))</f>
        <v>うたせ苑デイサービスセンター
うぐいすの里</v>
      </c>
      <c r="E98" s="410"/>
      <c r="F98" s="411"/>
      <c r="G98" s="375" t="str">
        <f>IF(B98="","",VLOOKUP(B98,data!$A$1:$CA$300,73,FALSE))</f>
        <v>20</v>
      </c>
      <c r="H98" s="368" t="str">
        <f>IF(B98="","",VLOOKUP(B98,data!$A$1:$CA$300,31,FALSE))</f>
        <v>×</v>
      </c>
      <c r="I98" s="369" t="str">
        <f>IF(B98="","",VLOOKUP(B98,data!$A$1:$CA$300,33,FALSE))</f>
        <v>×</v>
      </c>
      <c r="J98" s="368" t="str">
        <f>IF(B98="","",VLOOKUP(B98,data!$A$1:$CA$300,35,FALSE))</f>
        <v>要相談</v>
      </c>
      <c r="K98" s="369" t="str">
        <f>IF(B98="","",VLOOKUP(B98,data!$A$1:$CA$300,37,FALSE))</f>
        <v>要相談</v>
      </c>
      <c r="L98" s="368" t="str">
        <f>IF(B98="","",VLOOKUP(B98,data!$A$1:$CA$300,39,FALSE))</f>
        <v>×</v>
      </c>
      <c r="M98" s="369" t="str">
        <f>IF(B98="","",VLOOKUP(B98,data!$A$1:$CA$300,41,FALSE))</f>
        <v>×</v>
      </c>
      <c r="N98" s="368" t="str">
        <f>IF(B98="","",VLOOKUP(B98,data!$A$1:$CA$300,43,FALSE))</f>
        <v>×</v>
      </c>
      <c r="O98" s="369" t="str">
        <f>IF(B98="","",VLOOKUP(B98,data!$A$1:$CA$300,45,FALSE))</f>
        <v>×</v>
      </c>
      <c r="P98" s="368" t="str">
        <f>IF(B98="","",VLOOKUP(B98,data!$A$1:$CA$300,47,FALSE))</f>
        <v>要相談</v>
      </c>
      <c r="Q98" s="369" t="str">
        <f>IF(B98="","",VLOOKUP(B98,data!$A$1:$CA$300,49,FALSE))</f>
        <v>要相談</v>
      </c>
      <c r="R98" s="368" t="str">
        <f>IF(B98="","",VLOOKUP(B98,data!$A$1:$CA$300,51,FALSE))</f>
        <v>×</v>
      </c>
      <c r="S98" s="369" t="str">
        <f>IF(B98="","",VLOOKUP(B98,data!$A$1:$CA$300,53,FALSE))</f>
        <v>×</v>
      </c>
      <c r="T98" s="368" t="str">
        <f>IF(B98="","",VLOOKUP(B98,data!$A$1:$CA$300,55,FALSE))</f>
        <v>○</v>
      </c>
      <c r="U98" s="369" t="str">
        <f>IF(B98="","",VLOOKUP(B98,data!$A$1:$CA$300,57,FALSE))</f>
        <v>○</v>
      </c>
      <c r="V98" s="368" t="str">
        <f>IF(B98="","",VLOOKUP(B98,data!$A$1:$CA$300,59,FALSE))</f>
        <v>○</v>
      </c>
      <c r="W98" s="369" t="str">
        <f>IF(B98="","",VLOOKUP(B98,data!$A$1:$CA$300,61,FALSE))</f>
        <v>要相談</v>
      </c>
      <c r="X98" s="370" t="str">
        <f>IF(B98="","",VLOOKUP(B98,data!$A$1:$CA$300,77,FALSE))</f>
        <v>八郎潟町
五城目町</v>
      </c>
      <c r="Y98" s="376" t="str">
        <f>IF(B98="","",VLOOKUP(B98,data!$A$1:$CA$300,78,FALSE))</f>
        <v/>
      </c>
    </row>
    <row r="99" spans="2:25" ht="15" customHeight="1">
      <c r="B99" s="373"/>
      <c r="C99" s="71" t="s">
        <v>637</v>
      </c>
      <c r="D99" s="395" t="str">
        <f>IF(B98="","",VLOOKUP(B98,data!$A$1:$CA$300,10,FALSE))</f>
        <v>018-1601</v>
      </c>
      <c r="E99" s="396"/>
      <c r="F99" s="397"/>
      <c r="G99" s="375"/>
      <c r="H99" s="368"/>
      <c r="I99" s="369"/>
      <c r="J99" s="368"/>
      <c r="K99" s="369"/>
      <c r="L99" s="368"/>
      <c r="M99" s="369"/>
      <c r="N99" s="368"/>
      <c r="O99" s="369"/>
      <c r="P99" s="368"/>
      <c r="Q99" s="369"/>
      <c r="R99" s="368"/>
      <c r="S99" s="369"/>
      <c r="T99" s="368"/>
      <c r="U99" s="369"/>
      <c r="V99" s="368"/>
      <c r="W99" s="369"/>
      <c r="X99" s="370"/>
      <c r="Y99" s="376"/>
    </row>
    <row r="100" spans="2:25" ht="13.5" customHeight="1">
      <c r="B100" s="373"/>
      <c r="C100" s="382" t="s">
        <v>515</v>
      </c>
      <c r="D100" s="383" t="str">
        <f>IF(B98="","",VLOOKUP(B98,data!$A$1:$CA$300,11,FALSE))</f>
        <v>八郎潟町真坂字沢田122</v>
      </c>
      <c r="E100" s="384"/>
      <c r="F100" s="385"/>
      <c r="G100" s="375"/>
      <c r="H100" s="368"/>
      <c r="I100" s="369"/>
      <c r="J100" s="368"/>
      <c r="K100" s="369"/>
      <c r="L100" s="368"/>
      <c r="M100" s="369"/>
      <c r="N100" s="368"/>
      <c r="O100" s="369"/>
      <c r="P100" s="368"/>
      <c r="Q100" s="369"/>
      <c r="R100" s="368"/>
      <c r="S100" s="369"/>
      <c r="T100" s="368"/>
      <c r="U100" s="369"/>
      <c r="V100" s="368"/>
      <c r="W100" s="369"/>
      <c r="X100" s="370"/>
      <c r="Y100" s="376"/>
    </row>
    <row r="101" spans="2:25" ht="13.5" customHeight="1">
      <c r="B101" s="373"/>
      <c r="C101" s="382"/>
      <c r="D101" s="383"/>
      <c r="E101" s="384"/>
      <c r="F101" s="385"/>
      <c r="G101" s="375"/>
      <c r="H101" s="368"/>
      <c r="I101" s="369"/>
      <c r="J101" s="368"/>
      <c r="K101" s="369"/>
      <c r="L101" s="368"/>
      <c r="M101" s="369"/>
      <c r="N101" s="368"/>
      <c r="O101" s="369"/>
      <c r="P101" s="368"/>
      <c r="Q101" s="369"/>
      <c r="R101" s="368"/>
      <c r="S101" s="369"/>
      <c r="T101" s="368"/>
      <c r="U101" s="369"/>
      <c r="V101" s="368"/>
      <c r="W101" s="369"/>
      <c r="X101" s="370"/>
      <c r="Y101" s="376"/>
    </row>
    <row r="102" spans="2:25" ht="3.75" customHeight="1">
      <c r="B102" s="373"/>
      <c r="C102" s="71"/>
      <c r="D102" s="73"/>
      <c r="E102" s="75"/>
      <c r="F102" s="78"/>
      <c r="G102" s="375"/>
      <c r="H102" s="368"/>
      <c r="I102" s="369"/>
      <c r="J102" s="368"/>
      <c r="K102" s="369"/>
      <c r="L102" s="368"/>
      <c r="M102" s="369"/>
      <c r="N102" s="368"/>
      <c r="O102" s="369"/>
      <c r="P102" s="368"/>
      <c r="Q102" s="369"/>
      <c r="R102" s="368"/>
      <c r="S102" s="369"/>
      <c r="T102" s="368"/>
      <c r="U102" s="369"/>
      <c r="V102" s="368"/>
      <c r="W102" s="369"/>
      <c r="X102" s="370"/>
      <c r="Y102" s="376"/>
    </row>
    <row r="103" spans="2:25" ht="13.5" customHeight="1">
      <c r="B103" s="373"/>
      <c r="C103" s="71" t="s">
        <v>526</v>
      </c>
      <c r="D103" s="398" t="str">
        <f>IF(B98="","",VLOOKUP(B98,data!$A$1:$CA$300,12,FALSE))</f>
        <v>018-855-4101</v>
      </c>
      <c r="E103" s="399"/>
      <c r="F103" s="400"/>
      <c r="G103" s="375"/>
      <c r="H103" s="368"/>
      <c r="I103" s="369"/>
      <c r="J103" s="368"/>
      <c r="K103" s="369"/>
      <c r="L103" s="368"/>
      <c r="M103" s="369"/>
      <c r="N103" s="368"/>
      <c r="O103" s="369"/>
      <c r="P103" s="368"/>
      <c r="Q103" s="369"/>
      <c r="R103" s="368"/>
      <c r="S103" s="369"/>
      <c r="T103" s="368"/>
      <c r="U103" s="369"/>
      <c r="V103" s="368"/>
      <c r="W103" s="369"/>
      <c r="X103" s="370"/>
      <c r="Y103" s="376"/>
    </row>
    <row r="104" spans="2:25" ht="13.5" customHeight="1">
      <c r="B104" s="373"/>
      <c r="C104" s="71" t="s">
        <v>1184</v>
      </c>
      <c r="D104" s="398" t="str">
        <f>IF(B98="","",VLOOKUP(B98,data!$A$1:$CA$300,13,FALSE))</f>
        <v>018-855-4113</v>
      </c>
      <c r="E104" s="399"/>
      <c r="F104" s="400"/>
      <c r="G104" s="375"/>
      <c r="H104" s="368"/>
      <c r="I104" s="369"/>
      <c r="J104" s="368"/>
      <c r="K104" s="369"/>
      <c r="L104" s="368"/>
      <c r="M104" s="369"/>
      <c r="N104" s="368"/>
      <c r="O104" s="369"/>
      <c r="P104" s="368"/>
      <c r="Q104" s="369"/>
      <c r="R104" s="368"/>
      <c r="S104" s="369"/>
      <c r="T104" s="368"/>
      <c r="U104" s="369"/>
      <c r="V104" s="368"/>
      <c r="W104" s="369"/>
      <c r="X104" s="370"/>
      <c r="Y104" s="376"/>
    </row>
    <row r="105" spans="2:25" ht="3.75" customHeight="1">
      <c r="B105" s="373"/>
      <c r="C105" s="71"/>
      <c r="D105" s="73"/>
      <c r="E105" s="75"/>
      <c r="F105" s="78"/>
      <c r="G105" s="375"/>
      <c r="H105" s="368"/>
      <c r="I105" s="369"/>
      <c r="J105" s="368"/>
      <c r="K105" s="369"/>
      <c r="L105" s="368"/>
      <c r="M105" s="369"/>
      <c r="N105" s="368"/>
      <c r="O105" s="369"/>
      <c r="P105" s="368"/>
      <c r="Q105" s="369"/>
      <c r="R105" s="368"/>
      <c r="S105" s="369"/>
      <c r="T105" s="368"/>
      <c r="U105" s="369"/>
      <c r="V105" s="368"/>
      <c r="W105" s="369"/>
      <c r="X105" s="370"/>
      <c r="Y105" s="376"/>
    </row>
    <row r="106" spans="2:25" ht="13.5" customHeight="1">
      <c r="B106" s="373"/>
      <c r="C106" s="71" t="s">
        <v>326</v>
      </c>
      <c r="D106" s="74" t="str">
        <f>IF(B98="","",VLOOKUP(B98,data!$A$1:$CA$300,24,FALSE))</f>
        <v>09:30</v>
      </c>
      <c r="E106" s="76" t="s">
        <v>8</v>
      </c>
      <c r="F106" s="77" t="str">
        <f>IF(B98="","",VLOOKUP(B98,data!$A$1:$CA$300,25,FALSE))</f>
        <v>17:30</v>
      </c>
      <c r="G106" s="375"/>
      <c r="H106" s="368"/>
      <c r="I106" s="369"/>
      <c r="J106" s="368"/>
      <c r="K106" s="369"/>
      <c r="L106" s="368"/>
      <c r="M106" s="369"/>
      <c r="N106" s="368"/>
      <c r="O106" s="369"/>
      <c r="P106" s="368"/>
      <c r="Q106" s="369"/>
      <c r="R106" s="368"/>
      <c r="S106" s="369"/>
      <c r="T106" s="368"/>
      <c r="U106" s="369"/>
      <c r="V106" s="368"/>
      <c r="W106" s="369"/>
      <c r="X106" s="370"/>
      <c r="Y106" s="376"/>
    </row>
    <row r="107" spans="2:25" ht="27" customHeight="1">
      <c r="B107" s="374"/>
      <c r="C107" s="72" t="s">
        <v>1185</v>
      </c>
      <c r="D107" s="401" t="str">
        <f>IF(B98="","",VLOOKUP(B98,data!$A$1:$CA$300,26,FALSE))</f>
        <v>土曜、日曜、年末年始、お盆</v>
      </c>
      <c r="E107" s="402"/>
      <c r="F107" s="403"/>
      <c r="G107" s="375"/>
      <c r="H107" s="368"/>
      <c r="I107" s="369"/>
      <c r="J107" s="368"/>
      <c r="K107" s="369"/>
      <c r="L107" s="368"/>
      <c r="M107" s="369"/>
      <c r="N107" s="368"/>
      <c r="O107" s="369"/>
      <c r="P107" s="368"/>
      <c r="Q107" s="369"/>
      <c r="R107" s="368"/>
      <c r="S107" s="369"/>
      <c r="T107" s="368"/>
      <c r="U107" s="369"/>
      <c r="V107" s="368"/>
      <c r="W107" s="369"/>
      <c r="X107" s="370"/>
      <c r="Y107" s="376"/>
    </row>
    <row r="108" spans="2:25" ht="33.75" customHeight="1">
      <c r="B108" s="372">
        <v>136</v>
      </c>
      <c r="C108" s="70" t="s">
        <v>462</v>
      </c>
      <c r="D108" s="409" t="str">
        <f>IF(B108="","",VLOOKUP(B108,data!$A$1:$CA$300,9,FALSE))</f>
        <v>自立機能訓練型施設
はっち</v>
      </c>
      <c r="E108" s="410"/>
      <c r="F108" s="411"/>
      <c r="G108" s="375" t="str">
        <f>IF(B108="","",VLOOKUP(B108,data!$A$1:$CA$300,73,FALSE))</f>
        <v>10</v>
      </c>
      <c r="H108" s="368" t="str">
        <f>IF(B108="","",VLOOKUP(B108,data!$A$1:$CA$300,31,FALSE))</f>
        <v>要相談</v>
      </c>
      <c r="I108" s="369" t="str">
        <f>IF(B108="","",VLOOKUP(B108,data!$A$1:$CA$300,33,FALSE))</f>
        <v>要相談</v>
      </c>
      <c r="J108" s="368" t="str">
        <f>IF(B108="","",VLOOKUP(B108,data!$A$1:$CA$300,35,FALSE))</f>
        <v>要相談</v>
      </c>
      <c r="K108" s="369" t="str">
        <f>IF(B108="","",VLOOKUP(B108,data!$A$1:$CA$300,37,FALSE))</f>
        <v>○</v>
      </c>
      <c r="L108" s="368" t="str">
        <f>IF(B108="","",VLOOKUP(B108,data!$A$1:$CA$300,39,FALSE))</f>
        <v>×</v>
      </c>
      <c r="M108" s="369" t="str">
        <f>IF(B108="","",VLOOKUP(B108,data!$A$1:$CA$300,41,FALSE))</f>
        <v>×</v>
      </c>
      <c r="N108" s="368" t="str">
        <f>IF(B108="","",VLOOKUP(B108,data!$A$1:$CA$300,43,FALSE))</f>
        <v>×</v>
      </c>
      <c r="O108" s="369" t="str">
        <f>IF(B108="","",VLOOKUP(B108,data!$A$1:$CA$300,45,FALSE))</f>
        <v>×</v>
      </c>
      <c r="P108" s="368" t="str">
        <f>IF(B108="","",VLOOKUP(B108,data!$A$1:$CA$300,47,FALSE))</f>
        <v>要相談</v>
      </c>
      <c r="Q108" s="369" t="str">
        <f>IF(B108="","",VLOOKUP(B108,data!$A$1:$CA$300,49,FALSE))</f>
        <v>×</v>
      </c>
      <c r="R108" s="368" t="str">
        <f>IF(B108="","",VLOOKUP(B108,data!$A$1:$CA$300,51,FALSE))</f>
        <v>要相談</v>
      </c>
      <c r="S108" s="369" t="str">
        <f>IF(B108="","",VLOOKUP(B108,data!$A$1:$CA$300,53,FALSE))</f>
        <v>要相談</v>
      </c>
      <c r="T108" s="368" t="str">
        <f>IF(B108="","",VLOOKUP(B108,data!$A$1:$CA$300,55,FALSE))</f>
        <v>×</v>
      </c>
      <c r="U108" s="369" t="str">
        <f>IF(B108="","",VLOOKUP(B108,data!$A$1:$CA$300,57,FALSE))</f>
        <v>○</v>
      </c>
      <c r="V108" s="368" t="str">
        <f>IF(B108="","",VLOOKUP(B108,data!$A$1:$CA$300,59,FALSE))</f>
        <v>要相談</v>
      </c>
      <c r="W108" s="369" t="str">
        <f>IF(B108="","",VLOOKUP(B108,data!$A$1:$CA$300,61,FALSE))</f>
        <v>○</v>
      </c>
      <c r="X108" s="370" t="str">
        <f>IF(B108="","",VLOOKUP(B108,data!$A$1:$CA$300,77,FALSE))</f>
        <v>井川町
五城目町
八郎潟町
大潟村
三種町</v>
      </c>
      <c r="Y108" s="371" t="str">
        <f>IF(B108="","",VLOOKUP(B108,data!$A$1:$CA$300,78,FALSE))</f>
        <v/>
      </c>
    </row>
    <row r="109" spans="2:25" ht="15" customHeight="1">
      <c r="B109" s="373"/>
      <c r="C109" s="71" t="s">
        <v>637</v>
      </c>
      <c r="D109" s="395" t="str">
        <f>IF(B108="","",VLOOKUP(B108,data!$A$1:$CA$300,10,FALSE))</f>
        <v>018-1606</v>
      </c>
      <c r="E109" s="396"/>
      <c r="F109" s="397"/>
      <c r="G109" s="375"/>
      <c r="H109" s="368"/>
      <c r="I109" s="369"/>
      <c r="J109" s="368"/>
      <c r="K109" s="369"/>
      <c r="L109" s="368"/>
      <c r="M109" s="369"/>
      <c r="N109" s="368"/>
      <c r="O109" s="369"/>
      <c r="P109" s="368"/>
      <c r="Q109" s="369"/>
      <c r="R109" s="368"/>
      <c r="S109" s="369"/>
      <c r="T109" s="368"/>
      <c r="U109" s="369"/>
      <c r="V109" s="368"/>
      <c r="W109" s="369"/>
      <c r="X109" s="370"/>
      <c r="Y109" s="371"/>
    </row>
    <row r="110" spans="2:25" ht="13.5" customHeight="1">
      <c r="B110" s="373"/>
      <c r="C110" s="382" t="s">
        <v>515</v>
      </c>
      <c r="D110" s="383" t="str">
        <f>IF(B108="","",VLOOKUP(B108,data!$A$1:$CA$300,11,FALSE))</f>
        <v>八郎潟町夜叉袋字沖谷地189-2</v>
      </c>
      <c r="E110" s="384"/>
      <c r="F110" s="385"/>
      <c r="G110" s="375"/>
      <c r="H110" s="368"/>
      <c r="I110" s="369"/>
      <c r="J110" s="368"/>
      <c r="K110" s="369"/>
      <c r="L110" s="368"/>
      <c r="M110" s="369"/>
      <c r="N110" s="368"/>
      <c r="O110" s="369"/>
      <c r="P110" s="368"/>
      <c r="Q110" s="369"/>
      <c r="R110" s="368"/>
      <c r="S110" s="369"/>
      <c r="T110" s="368"/>
      <c r="U110" s="369"/>
      <c r="V110" s="368"/>
      <c r="W110" s="369"/>
      <c r="X110" s="370"/>
      <c r="Y110" s="371"/>
    </row>
    <row r="111" spans="2:25" ht="13.5" customHeight="1">
      <c r="B111" s="373"/>
      <c r="C111" s="382"/>
      <c r="D111" s="383"/>
      <c r="E111" s="384"/>
      <c r="F111" s="385"/>
      <c r="G111" s="375"/>
      <c r="H111" s="368"/>
      <c r="I111" s="369"/>
      <c r="J111" s="368"/>
      <c r="K111" s="369"/>
      <c r="L111" s="368"/>
      <c r="M111" s="369"/>
      <c r="N111" s="368"/>
      <c r="O111" s="369"/>
      <c r="P111" s="368"/>
      <c r="Q111" s="369"/>
      <c r="R111" s="368"/>
      <c r="S111" s="369"/>
      <c r="T111" s="368"/>
      <c r="U111" s="369"/>
      <c r="V111" s="368"/>
      <c r="W111" s="369"/>
      <c r="X111" s="370"/>
      <c r="Y111" s="371"/>
    </row>
    <row r="112" spans="2:25" ht="3.75" customHeight="1">
      <c r="B112" s="373"/>
      <c r="C112" s="71"/>
      <c r="D112" s="73"/>
      <c r="E112" s="75"/>
      <c r="F112" s="78"/>
      <c r="G112" s="375"/>
      <c r="H112" s="368"/>
      <c r="I112" s="369"/>
      <c r="J112" s="368"/>
      <c r="K112" s="369"/>
      <c r="L112" s="368"/>
      <c r="M112" s="369"/>
      <c r="N112" s="368"/>
      <c r="O112" s="369"/>
      <c r="P112" s="368"/>
      <c r="Q112" s="369"/>
      <c r="R112" s="368"/>
      <c r="S112" s="369"/>
      <c r="T112" s="368"/>
      <c r="U112" s="369"/>
      <c r="V112" s="368"/>
      <c r="W112" s="369"/>
      <c r="X112" s="370"/>
      <c r="Y112" s="371"/>
    </row>
    <row r="113" spans="2:25" ht="13.5" customHeight="1">
      <c r="B113" s="373"/>
      <c r="C113" s="71" t="s">
        <v>526</v>
      </c>
      <c r="D113" s="398" t="str">
        <f>IF(B108="","",VLOOKUP(B108,data!$A$1:$CA$300,12,FALSE))</f>
        <v>018-853-8825</v>
      </c>
      <c r="E113" s="399"/>
      <c r="F113" s="400"/>
      <c r="G113" s="375"/>
      <c r="H113" s="368"/>
      <c r="I113" s="369"/>
      <c r="J113" s="368"/>
      <c r="K113" s="369"/>
      <c r="L113" s="368"/>
      <c r="M113" s="369"/>
      <c r="N113" s="368"/>
      <c r="O113" s="369"/>
      <c r="P113" s="368"/>
      <c r="Q113" s="369"/>
      <c r="R113" s="368"/>
      <c r="S113" s="369"/>
      <c r="T113" s="368"/>
      <c r="U113" s="369"/>
      <c r="V113" s="368"/>
      <c r="W113" s="369"/>
      <c r="X113" s="370"/>
      <c r="Y113" s="371"/>
    </row>
    <row r="114" spans="2:25" ht="13.5" customHeight="1">
      <c r="B114" s="373"/>
      <c r="C114" s="71" t="s">
        <v>1184</v>
      </c>
      <c r="D114" s="398" t="str">
        <f>IF(B108="","",VLOOKUP(B108,data!$A$1:$CA$300,13,FALSE))</f>
        <v>018-853-0039</v>
      </c>
      <c r="E114" s="399"/>
      <c r="F114" s="400"/>
      <c r="G114" s="375"/>
      <c r="H114" s="368"/>
      <c r="I114" s="369"/>
      <c r="J114" s="368"/>
      <c r="K114" s="369"/>
      <c r="L114" s="368"/>
      <c r="M114" s="369"/>
      <c r="N114" s="368"/>
      <c r="O114" s="369"/>
      <c r="P114" s="368"/>
      <c r="Q114" s="369"/>
      <c r="R114" s="368"/>
      <c r="S114" s="369"/>
      <c r="T114" s="368"/>
      <c r="U114" s="369"/>
      <c r="V114" s="368"/>
      <c r="W114" s="369"/>
      <c r="X114" s="370"/>
      <c r="Y114" s="371"/>
    </row>
    <row r="115" spans="2:25" ht="3.75" customHeight="1">
      <c r="B115" s="373"/>
      <c r="C115" s="71"/>
      <c r="D115" s="73"/>
      <c r="E115" s="75"/>
      <c r="F115" s="78"/>
      <c r="G115" s="375"/>
      <c r="H115" s="368"/>
      <c r="I115" s="369"/>
      <c r="J115" s="368"/>
      <c r="K115" s="369"/>
      <c r="L115" s="368"/>
      <c r="M115" s="369"/>
      <c r="N115" s="368"/>
      <c r="O115" s="369"/>
      <c r="P115" s="368"/>
      <c r="Q115" s="369"/>
      <c r="R115" s="368"/>
      <c r="S115" s="369"/>
      <c r="T115" s="368"/>
      <c r="U115" s="369"/>
      <c r="V115" s="368"/>
      <c r="W115" s="369"/>
      <c r="X115" s="370"/>
      <c r="Y115" s="371"/>
    </row>
    <row r="116" spans="2:25" ht="13.5" customHeight="1">
      <c r="B116" s="373"/>
      <c r="C116" s="71" t="s">
        <v>326</v>
      </c>
      <c r="D116" s="74" t="str">
        <f>IF(B108="","",VLOOKUP(B108,data!$A$1:$CA$300,24,FALSE))</f>
        <v>08:30</v>
      </c>
      <c r="E116" s="76" t="s">
        <v>8</v>
      </c>
      <c r="F116" s="77" t="str">
        <f>IF(B108="","",VLOOKUP(B108,data!$A$1:$CA$300,25,FALSE))</f>
        <v>17:30</v>
      </c>
      <c r="G116" s="375"/>
      <c r="H116" s="368"/>
      <c r="I116" s="369"/>
      <c r="J116" s="368"/>
      <c r="K116" s="369"/>
      <c r="L116" s="368"/>
      <c r="M116" s="369"/>
      <c r="N116" s="368"/>
      <c r="O116" s="369"/>
      <c r="P116" s="368"/>
      <c r="Q116" s="369"/>
      <c r="R116" s="368"/>
      <c r="S116" s="369"/>
      <c r="T116" s="368"/>
      <c r="U116" s="369"/>
      <c r="V116" s="368"/>
      <c r="W116" s="369"/>
      <c r="X116" s="370"/>
      <c r="Y116" s="371"/>
    </row>
    <row r="117" spans="2:25" ht="27" customHeight="1">
      <c r="B117" s="374"/>
      <c r="C117" s="72" t="s">
        <v>1185</v>
      </c>
      <c r="D117" s="401" t="str">
        <f>IF(B108="","",VLOOKUP(B108,data!$A$1:$CA$300,26,FALSE))</f>
        <v>土曜、日曜、年末年始、
お盆</v>
      </c>
      <c r="E117" s="402"/>
      <c r="F117" s="403"/>
      <c r="G117" s="375"/>
      <c r="H117" s="368"/>
      <c r="I117" s="369"/>
      <c r="J117" s="368"/>
      <c r="K117" s="369"/>
      <c r="L117" s="368"/>
      <c r="M117" s="369"/>
      <c r="N117" s="368"/>
      <c r="O117" s="369"/>
      <c r="P117" s="368"/>
      <c r="Q117" s="369"/>
      <c r="R117" s="368"/>
      <c r="S117" s="369"/>
      <c r="T117" s="368"/>
      <c r="U117" s="369"/>
      <c r="V117" s="368"/>
      <c r="W117" s="369"/>
      <c r="X117" s="370"/>
      <c r="Y117" s="371"/>
    </row>
    <row r="118" spans="2:25" ht="33.75" customHeight="1">
      <c r="B118" s="372">
        <v>137</v>
      </c>
      <c r="C118" s="70" t="s">
        <v>462</v>
      </c>
      <c r="D118" s="379" t="str">
        <f>IF(B118="","",VLOOKUP(B118,data!$A$1:$CA$300,9,FALSE))</f>
        <v>八郎潟町
デイサービスセンター</v>
      </c>
      <c r="E118" s="380"/>
      <c r="F118" s="381"/>
      <c r="G118" s="375" t="str">
        <f>IF(B118="","",VLOOKUP(B118,data!$A$1:$CA$300,73,FALSE))</f>
        <v>18</v>
      </c>
      <c r="H118" s="368" t="str">
        <f>IF(B118="","",VLOOKUP(B118,data!$A$1:$CA$300,31,FALSE))</f>
        <v>×</v>
      </c>
      <c r="I118" s="369" t="str">
        <f>IF(B118="","",VLOOKUP(B118,data!$A$1:$CA$300,33,FALSE))</f>
        <v>×</v>
      </c>
      <c r="J118" s="368" t="str">
        <f>IF(B118="","",VLOOKUP(B118,data!$A$1:$CA$300,35,FALSE))</f>
        <v>×</v>
      </c>
      <c r="K118" s="369" t="str">
        <f>IF(B118="","",VLOOKUP(B118,data!$A$1:$CA$300,37,FALSE))</f>
        <v>×</v>
      </c>
      <c r="L118" s="368" t="str">
        <f>IF(B118="","",VLOOKUP(B118,data!$A$1:$CA$300,39,FALSE))</f>
        <v>×</v>
      </c>
      <c r="M118" s="369" t="str">
        <f>IF(B118="","",VLOOKUP(B118,data!$A$1:$CA$300,41,FALSE))</f>
        <v>×</v>
      </c>
      <c r="N118" s="368" t="str">
        <f>IF(B118="","",VLOOKUP(B118,data!$A$1:$CA$300,43,FALSE))</f>
        <v>×</v>
      </c>
      <c r="O118" s="369" t="str">
        <f>IF(B118="","",VLOOKUP(B118,data!$A$1:$CA$300,45,FALSE))</f>
        <v>×</v>
      </c>
      <c r="P118" s="368" t="str">
        <f>IF(B118="","",VLOOKUP(B118,data!$A$1:$CA$300,47,FALSE))</f>
        <v>×</v>
      </c>
      <c r="Q118" s="369" t="str">
        <f>IF(B118="","",VLOOKUP(B118,data!$A$1:$CA$300,49,FALSE))</f>
        <v>×</v>
      </c>
      <c r="R118" s="368" t="str">
        <f>IF(B118="","",VLOOKUP(B118,data!$A$1:$CA$300,51,FALSE))</f>
        <v>×</v>
      </c>
      <c r="S118" s="369" t="str">
        <f>IF(B118="","",VLOOKUP(B118,data!$A$1:$CA$300,53,FALSE))</f>
        <v>×</v>
      </c>
      <c r="T118" s="368" t="str">
        <f>IF(B118="","",VLOOKUP(B118,data!$A$1:$CA$300,55,FALSE))</f>
        <v>○</v>
      </c>
      <c r="U118" s="369" t="str">
        <f>IF(B118="","",VLOOKUP(B118,data!$A$1:$CA$300,57,FALSE))</f>
        <v>○</v>
      </c>
      <c r="V118" s="368" t="str">
        <f>IF(B118="","",VLOOKUP(B118,data!$A$1:$CA$300,59,FALSE))</f>
        <v>○</v>
      </c>
      <c r="W118" s="369" t="str">
        <f>IF(B118="","",VLOOKUP(B118,data!$A$1:$CA$300,61,FALSE))</f>
        <v>×</v>
      </c>
      <c r="X118" s="370" t="str">
        <f>IF(B118="","",VLOOKUP(B118,data!$A$1:$CA$300,77,FALSE))</f>
        <v>八郎潟町</v>
      </c>
      <c r="Y118" s="371" t="str">
        <f>IF(B118="","",VLOOKUP(B118,data!$A$1:$CA$300,78,FALSE))</f>
        <v/>
      </c>
    </row>
    <row r="119" spans="2:25" ht="15" customHeight="1">
      <c r="B119" s="373"/>
      <c r="C119" s="71" t="s">
        <v>637</v>
      </c>
      <c r="D119" s="395" t="str">
        <f>IF(B118="","",VLOOKUP(B118,data!$A$1:$CA$300,10,FALSE))</f>
        <v>018-1621</v>
      </c>
      <c r="E119" s="396"/>
      <c r="F119" s="397"/>
      <c r="G119" s="375"/>
      <c r="H119" s="368"/>
      <c r="I119" s="369"/>
      <c r="J119" s="368"/>
      <c r="K119" s="369"/>
      <c r="L119" s="368"/>
      <c r="M119" s="369"/>
      <c r="N119" s="368"/>
      <c r="O119" s="369"/>
      <c r="P119" s="368"/>
      <c r="Q119" s="369"/>
      <c r="R119" s="368"/>
      <c r="S119" s="369"/>
      <c r="T119" s="368"/>
      <c r="U119" s="369"/>
      <c r="V119" s="368"/>
      <c r="W119" s="369"/>
      <c r="X119" s="370"/>
      <c r="Y119" s="371"/>
    </row>
    <row r="120" spans="2:25" ht="13.5" customHeight="1">
      <c r="B120" s="373"/>
      <c r="C120" s="382" t="s">
        <v>515</v>
      </c>
      <c r="D120" s="383" t="str">
        <f>IF(B118="","",VLOOKUP(B118,data!$A$1:$CA$300,11,FALSE))</f>
        <v>八郎潟町字家ノ後23-3</v>
      </c>
      <c r="E120" s="384"/>
      <c r="F120" s="385"/>
      <c r="G120" s="375"/>
      <c r="H120" s="368"/>
      <c r="I120" s="369"/>
      <c r="J120" s="368"/>
      <c r="K120" s="369"/>
      <c r="L120" s="368"/>
      <c r="M120" s="369"/>
      <c r="N120" s="368"/>
      <c r="O120" s="369"/>
      <c r="P120" s="368"/>
      <c r="Q120" s="369"/>
      <c r="R120" s="368"/>
      <c r="S120" s="369"/>
      <c r="T120" s="368"/>
      <c r="U120" s="369"/>
      <c r="V120" s="368"/>
      <c r="W120" s="369"/>
      <c r="X120" s="370"/>
      <c r="Y120" s="371"/>
    </row>
    <row r="121" spans="2:25" ht="13.5" customHeight="1">
      <c r="B121" s="373"/>
      <c r="C121" s="382"/>
      <c r="D121" s="383"/>
      <c r="E121" s="384"/>
      <c r="F121" s="385"/>
      <c r="G121" s="375"/>
      <c r="H121" s="368"/>
      <c r="I121" s="369"/>
      <c r="J121" s="368"/>
      <c r="K121" s="369"/>
      <c r="L121" s="368"/>
      <c r="M121" s="369"/>
      <c r="N121" s="368"/>
      <c r="O121" s="369"/>
      <c r="P121" s="368"/>
      <c r="Q121" s="369"/>
      <c r="R121" s="368"/>
      <c r="S121" s="369"/>
      <c r="T121" s="368"/>
      <c r="U121" s="369"/>
      <c r="V121" s="368"/>
      <c r="W121" s="369"/>
      <c r="X121" s="370"/>
      <c r="Y121" s="371"/>
    </row>
    <row r="122" spans="2:25" ht="3.75" customHeight="1">
      <c r="B122" s="373"/>
      <c r="C122" s="71"/>
      <c r="D122" s="73"/>
      <c r="E122" s="75"/>
      <c r="F122" s="78"/>
      <c r="G122" s="375"/>
      <c r="H122" s="368"/>
      <c r="I122" s="369"/>
      <c r="J122" s="368"/>
      <c r="K122" s="369"/>
      <c r="L122" s="368"/>
      <c r="M122" s="369"/>
      <c r="N122" s="368"/>
      <c r="O122" s="369"/>
      <c r="P122" s="368"/>
      <c r="Q122" s="369"/>
      <c r="R122" s="368"/>
      <c r="S122" s="369"/>
      <c r="T122" s="368"/>
      <c r="U122" s="369"/>
      <c r="V122" s="368"/>
      <c r="W122" s="369"/>
      <c r="X122" s="370"/>
      <c r="Y122" s="371"/>
    </row>
    <row r="123" spans="2:25" ht="13.5" customHeight="1">
      <c r="B123" s="373"/>
      <c r="C123" s="71" t="s">
        <v>526</v>
      </c>
      <c r="D123" s="398" t="str">
        <f>IF(B118="","",VLOOKUP(B118,data!$A$1:$CA$300,12,FALSE))</f>
        <v>018-875-3100</v>
      </c>
      <c r="E123" s="399"/>
      <c r="F123" s="400"/>
      <c r="G123" s="375"/>
      <c r="H123" s="368"/>
      <c r="I123" s="369"/>
      <c r="J123" s="368"/>
      <c r="K123" s="369"/>
      <c r="L123" s="368"/>
      <c r="M123" s="369"/>
      <c r="N123" s="368"/>
      <c r="O123" s="369"/>
      <c r="P123" s="368"/>
      <c r="Q123" s="369"/>
      <c r="R123" s="368"/>
      <c r="S123" s="369"/>
      <c r="T123" s="368"/>
      <c r="U123" s="369"/>
      <c r="V123" s="368"/>
      <c r="W123" s="369"/>
      <c r="X123" s="370"/>
      <c r="Y123" s="371"/>
    </row>
    <row r="124" spans="2:25" ht="13.5" customHeight="1">
      <c r="B124" s="373"/>
      <c r="C124" s="71" t="s">
        <v>1184</v>
      </c>
      <c r="D124" s="398" t="str">
        <f>IF(B118="","",VLOOKUP(B118,data!$A$1:$CA$300,13,FALSE))</f>
        <v>018-875-3872</v>
      </c>
      <c r="E124" s="399"/>
      <c r="F124" s="400"/>
      <c r="G124" s="375"/>
      <c r="H124" s="368"/>
      <c r="I124" s="369"/>
      <c r="J124" s="368"/>
      <c r="K124" s="369"/>
      <c r="L124" s="368"/>
      <c r="M124" s="369"/>
      <c r="N124" s="368"/>
      <c r="O124" s="369"/>
      <c r="P124" s="368"/>
      <c r="Q124" s="369"/>
      <c r="R124" s="368"/>
      <c r="S124" s="369"/>
      <c r="T124" s="368"/>
      <c r="U124" s="369"/>
      <c r="V124" s="368"/>
      <c r="W124" s="369"/>
      <c r="X124" s="370"/>
      <c r="Y124" s="371"/>
    </row>
    <row r="125" spans="2:25" ht="3.75" customHeight="1">
      <c r="B125" s="373"/>
      <c r="C125" s="71"/>
      <c r="D125" s="73"/>
      <c r="E125" s="75"/>
      <c r="F125" s="78"/>
      <c r="G125" s="375"/>
      <c r="H125" s="368"/>
      <c r="I125" s="369"/>
      <c r="J125" s="368"/>
      <c r="K125" s="369"/>
      <c r="L125" s="368"/>
      <c r="M125" s="369"/>
      <c r="N125" s="368"/>
      <c r="O125" s="369"/>
      <c r="P125" s="368"/>
      <c r="Q125" s="369"/>
      <c r="R125" s="368"/>
      <c r="S125" s="369"/>
      <c r="T125" s="368"/>
      <c r="U125" s="369"/>
      <c r="V125" s="368"/>
      <c r="W125" s="369"/>
      <c r="X125" s="370"/>
      <c r="Y125" s="371"/>
    </row>
    <row r="126" spans="2:25" ht="13.5" customHeight="1">
      <c r="B126" s="373"/>
      <c r="C126" s="71" t="s">
        <v>326</v>
      </c>
      <c r="D126" s="74" t="str">
        <f>IF(B118="","",VLOOKUP(B118,data!$A$1:$CA$300,24,FALSE))</f>
        <v>08:00</v>
      </c>
      <c r="E126" s="76" t="s">
        <v>8</v>
      </c>
      <c r="F126" s="77" t="str">
        <f>IF(B118="","",VLOOKUP(B118,data!$A$1:$CA$300,25,FALSE))</f>
        <v>17:00</v>
      </c>
      <c r="G126" s="375"/>
      <c r="H126" s="368"/>
      <c r="I126" s="369"/>
      <c r="J126" s="368"/>
      <c r="K126" s="369"/>
      <c r="L126" s="368"/>
      <c r="M126" s="369"/>
      <c r="N126" s="368"/>
      <c r="O126" s="369"/>
      <c r="P126" s="368"/>
      <c r="Q126" s="369"/>
      <c r="R126" s="368"/>
      <c r="S126" s="369"/>
      <c r="T126" s="368"/>
      <c r="U126" s="369"/>
      <c r="V126" s="368"/>
      <c r="W126" s="369"/>
      <c r="X126" s="370"/>
      <c r="Y126" s="371"/>
    </row>
    <row r="127" spans="2:25" ht="27" customHeight="1">
      <c r="B127" s="374"/>
      <c r="C127" s="72" t="s">
        <v>1185</v>
      </c>
      <c r="D127" s="401" t="str">
        <f>IF(B118="","",VLOOKUP(B118,data!$A$1:$CA$300,26,FALSE))</f>
        <v>日曜、祝日、12/30～1/3、
8/13</v>
      </c>
      <c r="E127" s="402"/>
      <c r="F127" s="403"/>
      <c r="G127" s="375"/>
      <c r="H127" s="368"/>
      <c r="I127" s="369"/>
      <c r="J127" s="368"/>
      <c r="K127" s="369"/>
      <c r="L127" s="368"/>
      <c r="M127" s="369"/>
      <c r="N127" s="368"/>
      <c r="O127" s="369"/>
      <c r="P127" s="368"/>
      <c r="Q127" s="369"/>
      <c r="R127" s="368"/>
      <c r="S127" s="369"/>
      <c r="T127" s="368"/>
      <c r="U127" s="369"/>
      <c r="V127" s="368"/>
      <c r="W127" s="369"/>
      <c r="X127" s="370"/>
      <c r="Y127" s="371"/>
    </row>
    <row r="128" spans="2:25" ht="33.75" customHeight="1">
      <c r="B128" s="372">
        <v>138</v>
      </c>
      <c r="C128" s="70" t="s">
        <v>462</v>
      </c>
      <c r="D128" s="379" t="str">
        <f>IF(B128="","",VLOOKUP(B128,data!$A$1:$CA$300,9,FALSE))</f>
        <v>デイサービスセンター
リハ・あしらく</v>
      </c>
      <c r="E128" s="380"/>
      <c r="F128" s="381"/>
      <c r="G128" s="375" t="str">
        <f>IF(B128="","",VLOOKUP(B128,data!$A$1:$CA$300,73,FALSE))</f>
        <v>10</v>
      </c>
      <c r="H128" s="368" t="str">
        <f>IF(B128="","",VLOOKUP(B128,data!$A$1:$CA$300,31,FALSE))</f>
        <v>×</v>
      </c>
      <c r="I128" s="369" t="str">
        <f>IF(B128="","",VLOOKUP(B128,data!$A$1:$CA$300,33,FALSE))</f>
        <v>×</v>
      </c>
      <c r="J128" s="368" t="str">
        <f>IF(B128="","",VLOOKUP(B128,data!$A$1:$CA$300,35,FALSE))</f>
        <v>×</v>
      </c>
      <c r="K128" s="369" t="str">
        <f>IF(B128="","",VLOOKUP(B128,data!$A$1:$CA$300,37,FALSE))</f>
        <v>×</v>
      </c>
      <c r="L128" s="368" t="str">
        <f>IF(B128="","",VLOOKUP(B128,data!$A$1:$CA$300,39,FALSE))</f>
        <v>×</v>
      </c>
      <c r="M128" s="369" t="str">
        <f>IF(B128="","",VLOOKUP(B128,data!$A$1:$CA$300,41,FALSE))</f>
        <v>×</v>
      </c>
      <c r="N128" s="368" t="str">
        <f>IF(B128="","",VLOOKUP(B128,data!$A$1:$CA$300,43,FALSE))</f>
        <v>×</v>
      </c>
      <c r="O128" s="369" t="str">
        <f>IF(B128="","",VLOOKUP(B128,data!$A$1:$CA$300,45,FALSE))</f>
        <v>×</v>
      </c>
      <c r="P128" s="368" t="str">
        <f>IF(B128="","",VLOOKUP(B128,data!$A$1:$CA$300,47,FALSE))</f>
        <v>×</v>
      </c>
      <c r="Q128" s="369" t="str">
        <f>IF(B128="","",VLOOKUP(B128,data!$A$1:$CA$300,49,FALSE))</f>
        <v>×</v>
      </c>
      <c r="R128" s="368" t="str">
        <f>IF(B128="","",VLOOKUP(B128,data!$A$1:$CA$300,51,FALSE))</f>
        <v>×</v>
      </c>
      <c r="S128" s="369" t="str">
        <f>IF(B128="","",VLOOKUP(B128,data!$A$1:$CA$300,53,FALSE))</f>
        <v>×</v>
      </c>
      <c r="T128" s="368" t="str">
        <f>IF(B128="","",VLOOKUP(B128,data!$A$1:$CA$300,55,FALSE))</f>
        <v>×</v>
      </c>
      <c r="U128" s="369" t="str">
        <f>IF(B128="","",VLOOKUP(B128,data!$A$1:$CA$300,57,FALSE))</f>
        <v>○</v>
      </c>
      <c r="V128" s="368" t="str">
        <f>IF(B128="","",VLOOKUP(B128,data!$A$1:$CA$300,59,FALSE))</f>
        <v>×</v>
      </c>
      <c r="W128" s="369" t="str">
        <f>IF(B128="","",VLOOKUP(B128,data!$A$1:$CA$300,61,FALSE))</f>
        <v>×</v>
      </c>
      <c r="X128" s="370" t="str">
        <f>IF(B128="","",VLOOKUP(B128,data!$A$1:$CA$300,77,FALSE))</f>
        <v>潟上市(昭和・飯田川)
井川町
八郎潟町
五城目町
大潟村
三種町</v>
      </c>
      <c r="Y128" s="371" t="str">
        <f>IF(B128="","",VLOOKUP(B128,data!$A$1:$CA$300,78,FALSE))</f>
        <v/>
      </c>
    </row>
    <row r="129" spans="2:25" ht="15" customHeight="1">
      <c r="B129" s="373"/>
      <c r="C129" s="71" t="s">
        <v>637</v>
      </c>
      <c r="D129" s="395" t="str">
        <f>IF(B128="","",VLOOKUP(B128,data!$A$1:$CA$300,10,FALSE))</f>
        <v>018-1622</v>
      </c>
      <c r="E129" s="396"/>
      <c r="F129" s="397"/>
      <c r="G129" s="375"/>
      <c r="H129" s="368"/>
      <c r="I129" s="369"/>
      <c r="J129" s="368"/>
      <c r="K129" s="369"/>
      <c r="L129" s="368"/>
      <c r="M129" s="369"/>
      <c r="N129" s="368"/>
      <c r="O129" s="369"/>
      <c r="P129" s="368"/>
      <c r="Q129" s="369"/>
      <c r="R129" s="368"/>
      <c r="S129" s="369"/>
      <c r="T129" s="368"/>
      <c r="U129" s="369"/>
      <c r="V129" s="368"/>
      <c r="W129" s="369"/>
      <c r="X129" s="370"/>
      <c r="Y129" s="371"/>
    </row>
    <row r="130" spans="2:25" ht="13.5" customHeight="1">
      <c r="B130" s="373"/>
      <c r="C130" s="382" t="s">
        <v>515</v>
      </c>
      <c r="D130" s="383" t="str">
        <f>IF(B128="","",VLOOKUP(B128,data!$A$1:$CA$300,11,FALSE))</f>
        <v>八郎潟町字一日市29</v>
      </c>
      <c r="E130" s="384"/>
      <c r="F130" s="385"/>
      <c r="G130" s="375"/>
      <c r="H130" s="368"/>
      <c r="I130" s="369"/>
      <c r="J130" s="368"/>
      <c r="K130" s="369"/>
      <c r="L130" s="368"/>
      <c r="M130" s="369"/>
      <c r="N130" s="368"/>
      <c r="O130" s="369"/>
      <c r="P130" s="368"/>
      <c r="Q130" s="369"/>
      <c r="R130" s="368"/>
      <c r="S130" s="369"/>
      <c r="T130" s="368"/>
      <c r="U130" s="369"/>
      <c r="V130" s="368"/>
      <c r="W130" s="369"/>
      <c r="X130" s="370"/>
      <c r="Y130" s="371"/>
    </row>
    <row r="131" spans="2:25" ht="13.5" customHeight="1">
      <c r="B131" s="373"/>
      <c r="C131" s="382"/>
      <c r="D131" s="383"/>
      <c r="E131" s="384"/>
      <c r="F131" s="385"/>
      <c r="G131" s="375"/>
      <c r="H131" s="368"/>
      <c r="I131" s="369"/>
      <c r="J131" s="368"/>
      <c r="K131" s="369"/>
      <c r="L131" s="368"/>
      <c r="M131" s="369"/>
      <c r="N131" s="368"/>
      <c r="O131" s="369"/>
      <c r="P131" s="368"/>
      <c r="Q131" s="369"/>
      <c r="R131" s="368"/>
      <c r="S131" s="369"/>
      <c r="T131" s="368"/>
      <c r="U131" s="369"/>
      <c r="V131" s="368"/>
      <c r="W131" s="369"/>
      <c r="X131" s="370"/>
      <c r="Y131" s="371"/>
    </row>
    <row r="132" spans="2:25" ht="3.75" customHeight="1">
      <c r="B132" s="373"/>
      <c r="C132" s="71"/>
      <c r="D132" s="73"/>
      <c r="E132" s="75"/>
      <c r="F132" s="78"/>
      <c r="G132" s="375"/>
      <c r="H132" s="368"/>
      <c r="I132" s="369"/>
      <c r="J132" s="368"/>
      <c r="K132" s="369"/>
      <c r="L132" s="368"/>
      <c r="M132" s="369"/>
      <c r="N132" s="368"/>
      <c r="O132" s="369"/>
      <c r="P132" s="368"/>
      <c r="Q132" s="369"/>
      <c r="R132" s="368"/>
      <c r="S132" s="369"/>
      <c r="T132" s="368"/>
      <c r="U132" s="369"/>
      <c r="V132" s="368"/>
      <c r="W132" s="369"/>
      <c r="X132" s="370"/>
      <c r="Y132" s="371"/>
    </row>
    <row r="133" spans="2:25" ht="13.5" customHeight="1">
      <c r="B133" s="373"/>
      <c r="C133" s="71" t="s">
        <v>526</v>
      </c>
      <c r="D133" s="398" t="str">
        <f>IF(B128="","",VLOOKUP(B128,data!$A$1:$CA$300,12,FALSE))</f>
        <v>018-838-0404</v>
      </c>
      <c r="E133" s="399"/>
      <c r="F133" s="400"/>
      <c r="G133" s="375"/>
      <c r="H133" s="368"/>
      <c r="I133" s="369"/>
      <c r="J133" s="368"/>
      <c r="K133" s="369"/>
      <c r="L133" s="368"/>
      <c r="M133" s="369"/>
      <c r="N133" s="368"/>
      <c r="O133" s="369"/>
      <c r="P133" s="368"/>
      <c r="Q133" s="369"/>
      <c r="R133" s="368"/>
      <c r="S133" s="369"/>
      <c r="T133" s="368"/>
      <c r="U133" s="369"/>
      <c r="V133" s="368"/>
      <c r="W133" s="369"/>
      <c r="X133" s="370"/>
      <c r="Y133" s="371"/>
    </row>
    <row r="134" spans="2:25" ht="13.5" customHeight="1">
      <c r="B134" s="373"/>
      <c r="C134" s="71" t="s">
        <v>1184</v>
      </c>
      <c r="D134" s="398" t="str">
        <f>IF(B128="","",VLOOKUP(B128,data!$A$1:$CA$300,13,FALSE))</f>
        <v>018-853-8370</v>
      </c>
      <c r="E134" s="399"/>
      <c r="F134" s="400"/>
      <c r="G134" s="375"/>
      <c r="H134" s="368"/>
      <c r="I134" s="369"/>
      <c r="J134" s="368"/>
      <c r="K134" s="369"/>
      <c r="L134" s="368"/>
      <c r="M134" s="369"/>
      <c r="N134" s="368"/>
      <c r="O134" s="369"/>
      <c r="P134" s="368"/>
      <c r="Q134" s="369"/>
      <c r="R134" s="368"/>
      <c r="S134" s="369"/>
      <c r="T134" s="368"/>
      <c r="U134" s="369"/>
      <c r="V134" s="368"/>
      <c r="W134" s="369"/>
      <c r="X134" s="370"/>
      <c r="Y134" s="371"/>
    </row>
    <row r="135" spans="2:25" ht="3.75" customHeight="1">
      <c r="B135" s="373"/>
      <c r="C135" s="71"/>
      <c r="D135" s="73"/>
      <c r="E135" s="75"/>
      <c r="F135" s="78"/>
      <c r="G135" s="375"/>
      <c r="H135" s="368"/>
      <c r="I135" s="369"/>
      <c r="J135" s="368"/>
      <c r="K135" s="369"/>
      <c r="L135" s="368"/>
      <c r="M135" s="369"/>
      <c r="N135" s="368"/>
      <c r="O135" s="369"/>
      <c r="P135" s="368"/>
      <c r="Q135" s="369"/>
      <c r="R135" s="368"/>
      <c r="S135" s="369"/>
      <c r="T135" s="368"/>
      <c r="U135" s="369"/>
      <c r="V135" s="368"/>
      <c r="W135" s="369"/>
      <c r="X135" s="370"/>
      <c r="Y135" s="371"/>
    </row>
    <row r="136" spans="2:25" ht="13.5" customHeight="1">
      <c r="B136" s="373"/>
      <c r="C136" s="71" t="s">
        <v>326</v>
      </c>
      <c r="D136" s="74" t="str">
        <f>IF(B128="","",VLOOKUP(B128,data!$A$1:$CA$300,24,FALSE))</f>
        <v>13:00</v>
      </c>
      <c r="E136" s="76" t="s">
        <v>8</v>
      </c>
      <c r="F136" s="77" t="str">
        <f>IF(B128="","",VLOOKUP(B128,data!$A$1:$CA$300,25,FALSE))</f>
        <v>16:00</v>
      </c>
      <c r="G136" s="375"/>
      <c r="H136" s="368"/>
      <c r="I136" s="369"/>
      <c r="J136" s="368"/>
      <c r="K136" s="369"/>
      <c r="L136" s="368"/>
      <c r="M136" s="369"/>
      <c r="N136" s="368"/>
      <c r="O136" s="369"/>
      <c r="P136" s="368"/>
      <c r="Q136" s="369"/>
      <c r="R136" s="368"/>
      <c r="S136" s="369"/>
      <c r="T136" s="368"/>
      <c r="U136" s="369"/>
      <c r="V136" s="368"/>
      <c r="W136" s="369"/>
      <c r="X136" s="370"/>
      <c r="Y136" s="371"/>
    </row>
    <row r="137" spans="2:25" ht="27" customHeight="1">
      <c r="B137" s="374"/>
      <c r="C137" s="72" t="s">
        <v>1185</v>
      </c>
      <c r="D137" s="401" t="str">
        <f>IF(B128="","",VLOOKUP(B128,data!$A$1:$CA$300,26,FALSE))</f>
        <v>土曜、日曜、12/30～1/3、
8/13～15</v>
      </c>
      <c r="E137" s="402"/>
      <c r="F137" s="403"/>
      <c r="G137" s="375"/>
      <c r="H137" s="368"/>
      <c r="I137" s="369"/>
      <c r="J137" s="368"/>
      <c r="K137" s="369"/>
      <c r="L137" s="368"/>
      <c r="M137" s="369"/>
      <c r="N137" s="368"/>
      <c r="O137" s="369"/>
      <c r="P137" s="368"/>
      <c r="Q137" s="369"/>
      <c r="R137" s="368"/>
      <c r="S137" s="369"/>
      <c r="T137" s="368"/>
      <c r="U137" s="369"/>
      <c r="V137" s="368"/>
      <c r="W137" s="369"/>
      <c r="X137" s="370"/>
      <c r="Y137" s="371"/>
    </row>
    <row r="138" spans="2:25" ht="33.75" customHeight="1">
      <c r="B138" s="372">
        <v>139</v>
      </c>
      <c r="C138" s="70" t="s">
        <v>462</v>
      </c>
      <c r="D138" s="404" t="str">
        <f>IF(B138="","",VLOOKUP(B138,data!$A$1:$CA$300,9,FALSE))</f>
        <v>大潟村デイサービスセンター</v>
      </c>
      <c r="E138" s="405"/>
      <c r="F138" s="406"/>
      <c r="G138" s="375" t="str">
        <f>IF(B138="","",VLOOKUP(B138,data!$A$1:$CA$300,73,FALSE))</f>
        <v>15</v>
      </c>
      <c r="H138" s="368" t="str">
        <f>IF(B138="","",VLOOKUP(B138,data!$A$1:$CA$300,31,FALSE))</f>
        <v>○</v>
      </c>
      <c r="I138" s="369" t="str">
        <f>IF(B138="","",VLOOKUP(B138,data!$A$1:$CA$300,33,FALSE))</f>
        <v>○</v>
      </c>
      <c r="J138" s="368" t="str">
        <f>IF(B138="","",VLOOKUP(B138,data!$A$1:$CA$300,35,FALSE))</f>
        <v>要相談</v>
      </c>
      <c r="K138" s="369" t="str">
        <f>IF(B138="","",VLOOKUP(B138,data!$A$1:$CA$300,37,FALSE))</f>
        <v>○</v>
      </c>
      <c r="L138" s="368" t="str">
        <f>IF(B138="","",VLOOKUP(B138,data!$A$1:$CA$300,39,FALSE))</f>
        <v>要相談</v>
      </c>
      <c r="M138" s="369" t="str">
        <f>IF(B138="","",VLOOKUP(B138,data!$A$1:$CA$300,41,FALSE))</f>
        <v>×</v>
      </c>
      <c r="N138" s="368" t="str">
        <f>IF(B138="","",VLOOKUP(B138,data!$A$1:$CA$300,43,FALSE))</f>
        <v>×</v>
      </c>
      <c r="O138" s="369" t="str">
        <f>IF(B138="","",VLOOKUP(B138,data!$A$1:$CA$300,45,FALSE))</f>
        <v>×</v>
      </c>
      <c r="P138" s="368" t="str">
        <f>IF(B138="","",VLOOKUP(B138,data!$A$1:$CA$300,47,FALSE))</f>
        <v>○</v>
      </c>
      <c r="Q138" s="369" t="str">
        <f>IF(B138="","",VLOOKUP(B138,data!$A$1:$CA$300,49,FALSE))</f>
        <v>○</v>
      </c>
      <c r="R138" s="368" t="str">
        <f>IF(B138="","",VLOOKUP(B138,data!$A$1:$CA$300,51,FALSE))</f>
        <v>要相談</v>
      </c>
      <c r="S138" s="369" t="str">
        <f>IF(B138="","",VLOOKUP(B138,data!$A$1:$CA$300,53,FALSE))</f>
        <v>要相談</v>
      </c>
      <c r="T138" s="368" t="str">
        <f>IF(B138="","",VLOOKUP(B138,data!$A$1:$CA$300,55,FALSE))</f>
        <v>要相談</v>
      </c>
      <c r="U138" s="369" t="str">
        <f>IF(B138="","",VLOOKUP(B138,data!$A$1:$CA$300,57,FALSE))</f>
        <v>○</v>
      </c>
      <c r="V138" s="368" t="str">
        <f>IF(B138="","",VLOOKUP(B138,data!$A$1:$CA$300,59,FALSE))</f>
        <v>要相談</v>
      </c>
      <c r="W138" s="369" t="str">
        <f>IF(B138="","",VLOOKUP(B138,data!$A$1:$CA$300,61,FALSE))</f>
        <v>×</v>
      </c>
      <c r="X138" s="370" t="str">
        <f>IF(B138="","",VLOOKUP(B138,data!$A$1:$CA$300,77,FALSE))</f>
        <v>大潟村</v>
      </c>
      <c r="Y138" s="371" t="str">
        <f>IF(B138="","",VLOOKUP(B138,data!$A$1:$CA$300,78,FALSE))</f>
        <v>温泉を利用したお風呂サービスを提供しております。
個別ニーズを尊重したサービス提供に努めております。</v>
      </c>
    </row>
    <row r="139" spans="2:25" ht="15" customHeight="1">
      <c r="B139" s="373"/>
      <c r="C139" s="71" t="s">
        <v>637</v>
      </c>
      <c r="D139" s="395" t="str">
        <f>IF(B138="","",VLOOKUP(B138,data!$A$1:$CA$300,10,FALSE))</f>
        <v>010-0445</v>
      </c>
      <c r="E139" s="396"/>
      <c r="F139" s="397"/>
      <c r="G139" s="375"/>
      <c r="H139" s="368"/>
      <c r="I139" s="369"/>
      <c r="J139" s="368"/>
      <c r="K139" s="369"/>
      <c r="L139" s="368"/>
      <c r="M139" s="369"/>
      <c r="N139" s="368"/>
      <c r="O139" s="369"/>
      <c r="P139" s="368"/>
      <c r="Q139" s="369"/>
      <c r="R139" s="368"/>
      <c r="S139" s="369"/>
      <c r="T139" s="368"/>
      <c r="U139" s="369"/>
      <c r="V139" s="368"/>
      <c r="W139" s="369"/>
      <c r="X139" s="370"/>
      <c r="Y139" s="371"/>
    </row>
    <row r="140" spans="2:25" ht="13.5" customHeight="1">
      <c r="B140" s="373"/>
      <c r="C140" s="382" t="s">
        <v>515</v>
      </c>
      <c r="D140" s="383" t="str">
        <f>IF(B138="","",VLOOKUP(B138,data!$A$1:$CA$300,11,FALSE))</f>
        <v>大潟村字西3-3</v>
      </c>
      <c r="E140" s="384"/>
      <c r="F140" s="385"/>
      <c r="G140" s="375"/>
      <c r="H140" s="368"/>
      <c r="I140" s="369"/>
      <c r="J140" s="368"/>
      <c r="K140" s="369"/>
      <c r="L140" s="368"/>
      <c r="M140" s="369"/>
      <c r="N140" s="368"/>
      <c r="O140" s="369"/>
      <c r="P140" s="368"/>
      <c r="Q140" s="369"/>
      <c r="R140" s="368"/>
      <c r="S140" s="369"/>
      <c r="T140" s="368"/>
      <c r="U140" s="369"/>
      <c r="V140" s="368"/>
      <c r="W140" s="369"/>
      <c r="X140" s="370"/>
      <c r="Y140" s="371"/>
    </row>
    <row r="141" spans="2:25" ht="13.5" customHeight="1">
      <c r="B141" s="373"/>
      <c r="C141" s="382"/>
      <c r="D141" s="383"/>
      <c r="E141" s="384"/>
      <c r="F141" s="385"/>
      <c r="G141" s="375"/>
      <c r="H141" s="368"/>
      <c r="I141" s="369"/>
      <c r="J141" s="368"/>
      <c r="K141" s="369"/>
      <c r="L141" s="368"/>
      <c r="M141" s="369"/>
      <c r="N141" s="368"/>
      <c r="O141" s="369"/>
      <c r="P141" s="368"/>
      <c r="Q141" s="369"/>
      <c r="R141" s="368"/>
      <c r="S141" s="369"/>
      <c r="T141" s="368"/>
      <c r="U141" s="369"/>
      <c r="V141" s="368"/>
      <c r="W141" s="369"/>
      <c r="X141" s="370"/>
      <c r="Y141" s="371"/>
    </row>
    <row r="142" spans="2:25" ht="3.75" customHeight="1">
      <c r="B142" s="373"/>
      <c r="C142" s="71"/>
      <c r="D142" s="73"/>
      <c r="E142" s="75"/>
      <c r="F142" s="78"/>
      <c r="G142" s="375"/>
      <c r="H142" s="368"/>
      <c r="I142" s="369"/>
      <c r="J142" s="368"/>
      <c r="K142" s="369"/>
      <c r="L142" s="368"/>
      <c r="M142" s="369"/>
      <c r="N142" s="368"/>
      <c r="O142" s="369"/>
      <c r="P142" s="368"/>
      <c r="Q142" s="369"/>
      <c r="R142" s="368"/>
      <c r="S142" s="369"/>
      <c r="T142" s="368"/>
      <c r="U142" s="369"/>
      <c r="V142" s="368"/>
      <c r="W142" s="369"/>
      <c r="X142" s="370"/>
      <c r="Y142" s="371"/>
    </row>
    <row r="143" spans="2:25" ht="13.5" customHeight="1">
      <c r="B143" s="373"/>
      <c r="C143" s="71" t="s">
        <v>526</v>
      </c>
      <c r="D143" s="398" t="str">
        <f>IF(B138="","",VLOOKUP(B138,data!$A$1:$CA$300,12,FALSE))</f>
        <v>0185-22-4311</v>
      </c>
      <c r="E143" s="399"/>
      <c r="F143" s="400"/>
      <c r="G143" s="375"/>
      <c r="H143" s="368"/>
      <c r="I143" s="369"/>
      <c r="J143" s="368"/>
      <c r="K143" s="369"/>
      <c r="L143" s="368"/>
      <c r="M143" s="369"/>
      <c r="N143" s="368"/>
      <c r="O143" s="369"/>
      <c r="P143" s="368"/>
      <c r="Q143" s="369"/>
      <c r="R143" s="368"/>
      <c r="S143" s="369"/>
      <c r="T143" s="368"/>
      <c r="U143" s="369"/>
      <c r="V143" s="368"/>
      <c r="W143" s="369"/>
      <c r="X143" s="370"/>
      <c r="Y143" s="371"/>
    </row>
    <row r="144" spans="2:25" ht="13.5" customHeight="1">
      <c r="B144" s="373"/>
      <c r="C144" s="71" t="s">
        <v>1184</v>
      </c>
      <c r="D144" s="398" t="str">
        <f>IF(B138="","",VLOOKUP(B138,data!$A$1:$CA$300,13,FALSE))</f>
        <v>0185-22-4555</v>
      </c>
      <c r="E144" s="399"/>
      <c r="F144" s="400"/>
      <c r="G144" s="375"/>
      <c r="H144" s="368"/>
      <c r="I144" s="369"/>
      <c r="J144" s="368"/>
      <c r="K144" s="369"/>
      <c r="L144" s="368"/>
      <c r="M144" s="369"/>
      <c r="N144" s="368"/>
      <c r="O144" s="369"/>
      <c r="P144" s="368"/>
      <c r="Q144" s="369"/>
      <c r="R144" s="368"/>
      <c r="S144" s="369"/>
      <c r="T144" s="368"/>
      <c r="U144" s="369"/>
      <c r="V144" s="368"/>
      <c r="W144" s="369"/>
      <c r="X144" s="370"/>
      <c r="Y144" s="371"/>
    </row>
    <row r="145" spans="2:25" ht="3.75" customHeight="1">
      <c r="B145" s="373"/>
      <c r="C145" s="71"/>
      <c r="D145" s="73"/>
      <c r="E145" s="75"/>
      <c r="F145" s="78"/>
      <c r="G145" s="375"/>
      <c r="H145" s="368"/>
      <c r="I145" s="369"/>
      <c r="J145" s="368"/>
      <c r="K145" s="369"/>
      <c r="L145" s="368"/>
      <c r="M145" s="369"/>
      <c r="N145" s="368"/>
      <c r="O145" s="369"/>
      <c r="P145" s="368"/>
      <c r="Q145" s="369"/>
      <c r="R145" s="368"/>
      <c r="S145" s="369"/>
      <c r="T145" s="368"/>
      <c r="U145" s="369"/>
      <c r="V145" s="368"/>
      <c r="W145" s="369"/>
      <c r="X145" s="370"/>
      <c r="Y145" s="371"/>
    </row>
    <row r="146" spans="2:25" ht="13.5" customHeight="1">
      <c r="B146" s="373"/>
      <c r="C146" s="71" t="s">
        <v>1280</v>
      </c>
      <c r="D146" s="74" t="str">
        <f>IF(B138="","",VLOOKUP(B138,data!$A$1:$CA$300,24,FALSE))</f>
        <v>08:30</v>
      </c>
      <c r="E146" s="76" t="s">
        <v>8</v>
      </c>
      <c r="F146" s="77" t="str">
        <f>IF(B138="","",VLOOKUP(B138,data!$A$1:$CA$300,25,FALSE))</f>
        <v>17:30</v>
      </c>
      <c r="G146" s="375"/>
      <c r="H146" s="368"/>
      <c r="I146" s="369"/>
      <c r="J146" s="368"/>
      <c r="K146" s="369"/>
      <c r="L146" s="368"/>
      <c r="M146" s="369"/>
      <c r="N146" s="368"/>
      <c r="O146" s="369"/>
      <c r="P146" s="368"/>
      <c r="Q146" s="369"/>
      <c r="R146" s="368"/>
      <c r="S146" s="369"/>
      <c r="T146" s="368"/>
      <c r="U146" s="369"/>
      <c r="V146" s="368"/>
      <c r="W146" s="369"/>
      <c r="X146" s="370"/>
      <c r="Y146" s="371"/>
    </row>
    <row r="147" spans="2:25" ht="27" customHeight="1">
      <c r="B147" s="374"/>
      <c r="C147" s="72" t="s">
        <v>1185</v>
      </c>
      <c r="D147" s="401" t="str">
        <f>IF(B138="","",VLOOKUP(B138,data!$A$1:$CA$300,26,FALSE))</f>
        <v>土曜、日曜、1/1～1/2</v>
      </c>
      <c r="E147" s="402"/>
      <c r="F147" s="403"/>
      <c r="G147" s="375"/>
      <c r="H147" s="368"/>
      <c r="I147" s="369"/>
      <c r="J147" s="368"/>
      <c r="K147" s="369"/>
      <c r="L147" s="368"/>
      <c r="M147" s="369"/>
      <c r="N147" s="368"/>
      <c r="O147" s="369"/>
      <c r="P147" s="368"/>
      <c r="Q147" s="369"/>
      <c r="R147" s="368"/>
      <c r="S147" s="369"/>
      <c r="T147" s="368"/>
      <c r="U147" s="369"/>
      <c r="V147" s="368"/>
      <c r="W147" s="369"/>
      <c r="X147" s="370"/>
      <c r="Y147" s="371"/>
    </row>
  </sheetData>
  <mergeCells count="400">
    <mergeCell ref="T2:T7"/>
    <mergeCell ref="U2:U7"/>
    <mergeCell ref="V2:V7"/>
    <mergeCell ref="W2:W7"/>
    <mergeCell ref="K2:K7"/>
    <mergeCell ref="L2:L7"/>
    <mergeCell ref="M2:M7"/>
    <mergeCell ref="N2:N7"/>
    <mergeCell ref="O2:O7"/>
    <mergeCell ref="P2:P7"/>
    <mergeCell ref="Q2:Q7"/>
    <mergeCell ref="R2:R7"/>
    <mergeCell ref="S2:S7"/>
    <mergeCell ref="D9:F9"/>
    <mergeCell ref="D13:F13"/>
    <mergeCell ref="D14:F14"/>
    <mergeCell ref="D17:F17"/>
    <mergeCell ref="D18:F18"/>
    <mergeCell ref="D19:F19"/>
    <mergeCell ref="D23:F23"/>
    <mergeCell ref="I2:I7"/>
    <mergeCell ref="J2:J7"/>
    <mergeCell ref="I18:I27"/>
    <mergeCell ref="J18:J27"/>
    <mergeCell ref="D68:F68"/>
    <mergeCell ref="D69:F69"/>
    <mergeCell ref="D73:F73"/>
    <mergeCell ref="D74:F74"/>
    <mergeCell ref="D77:F77"/>
    <mergeCell ref="D43:F43"/>
    <mergeCell ref="D44:F44"/>
    <mergeCell ref="D47:F47"/>
    <mergeCell ref="D48:F48"/>
    <mergeCell ref="D49:F49"/>
    <mergeCell ref="D53:F53"/>
    <mergeCell ref="D54:F54"/>
    <mergeCell ref="D57:F57"/>
    <mergeCell ref="D58:F58"/>
    <mergeCell ref="D59:F59"/>
    <mergeCell ref="D63:F63"/>
    <mergeCell ref="D64:F64"/>
    <mergeCell ref="D67:F67"/>
    <mergeCell ref="D123:F123"/>
    <mergeCell ref="D124:F124"/>
    <mergeCell ref="D127:F127"/>
    <mergeCell ref="D128:F128"/>
    <mergeCell ref="D129:F129"/>
    <mergeCell ref="D97:F97"/>
    <mergeCell ref="D98:F98"/>
    <mergeCell ref="D99:F99"/>
    <mergeCell ref="D103:F103"/>
    <mergeCell ref="D104:F104"/>
    <mergeCell ref="D107:F107"/>
    <mergeCell ref="D108:F108"/>
    <mergeCell ref="D109:F109"/>
    <mergeCell ref="D113:F113"/>
    <mergeCell ref="D100:F101"/>
    <mergeCell ref="D133:F133"/>
    <mergeCell ref="D134:F134"/>
    <mergeCell ref="D137:F137"/>
    <mergeCell ref="D138:F138"/>
    <mergeCell ref="D139:F139"/>
    <mergeCell ref="D143:F143"/>
    <mergeCell ref="D144:F144"/>
    <mergeCell ref="D147:F147"/>
    <mergeCell ref="H2:H7"/>
    <mergeCell ref="G1:G7"/>
    <mergeCell ref="G18:G27"/>
    <mergeCell ref="H18:H27"/>
    <mergeCell ref="G48:G57"/>
    <mergeCell ref="H48:H57"/>
    <mergeCell ref="G78:G87"/>
    <mergeCell ref="H78:H87"/>
    <mergeCell ref="G108:G117"/>
    <mergeCell ref="H108:H117"/>
    <mergeCell ref="G138:G147"/>
    <mergeCell ref="H138:H147"/>
    <mergeCell ref="D114:F114"/>
    <mergeCell ref="D117:F117"/>
    <mergeCell ref="D118:F118"/>
    <mergeCell ref="D119:F119"/>
    <mergeCell ref="C10:C11"/>
    <mergeCell ref="D10:F11"/>
    <mergeCell ref="C20:C21"/>
    <mergeCell ref="D20:F21"/>
    <mergeCell ref="C30:C31"/>
    <mergeCell ref="D30:F31"/>
    <mergeCell ref="C40:C41"/>
    <mergeCell ref="D40:F41"/>
    <mergeCell ref="C50:C51"/>
    <mergeCell ref="D50:F51"/>
    <mergeCell ref="D24:F24"/>
    <mergeCell ref="D27:F27"/>
    <mergeCell ref="D28:F28"/>
    <mergeCell ref="D29:F29"/>
    <mergeCell ref="D33:F33"/>
    <mergeCell ref="D34:F34"/>
    <mergeCell ref="D37:F37"/>
    <mergeCell ref="D38:F38"/>
    <mergeCell ref="D39:F39"/>
    <mergeCell ref="D78:F78"/>
    <mergeCell ref="D79:F79"/>
    <mergeCell ref="D83:F83"/>
    <mergeCell ref="D84:F84"/>
    <mergeCell ref="D87:F87"/>
    <mergeCell ref="D88:F88"/>
    <mergeCell ref="D89:F89"/>
    <mergeCell ref="D93:F93"/>
    <mergeCell ref="D94:F94"/>
    <mergeCell ref="C110:C111"/>
    <mergeCell ref="D110:F111"/>
    <mergeCell ref="C120:C121"/>
    <mergeCell ref="D120:F121"/>
    <mergeCell ref="C130:C131"/>
    <mergeCell ref="D130:F131"/>
    <mergeCell ref="C140:C141"/>
    <mergeCell ref="D140:F141"/>
    <mergeCell ref="B1:B7"/>
    <mergeCell ref="C1:F7"/>
    <mergeCell ref="B18:B27"/>
    <mergeCell ref="B48:B57"/>
    <mergeCell ref="B78:B87"/>
    <mergeCell ref="B108:B117"/>
    <mergeCell ref="B138:B147"/>
    <mergeCell ref="C60:C61"/>
    <mergeCell ref="D60:F61"/>
    <mergeCell ref="C70:C71"/>
    <mergeCell ref="D70:F71"/>
    <mergeCell ref="C80:C81"/>
    <mergeCell ref="D80:F81"/>
    <mergeCell ref="C90:C91"/>
    <mergeCell ref="D90:F91"/>
    <mergeCell ref="C100:C101"/>
    <mergeCell ref="X1:X7"/>
    <mergeCell ref="Y1:Y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H1:W1"/>
    <mergeCell ref="D8:F8"/>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Y28:Y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W47"/>
    <mergeCell ref="X38:X47"/>
    <mergeCell ref="Y38:Y4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W57"/>
    <mergeCell ref="X48:X57"/>
    <mergeCell ref="Y48:Y57"/>
    <mergeCell ref="B58:B67"/>
    <mergeCell ref="G58:G67"/>
    <mergeCell ref="H58:H67"/>
    <mergeCell ref="I58:I67"/>
    <mergeCell ref="J58:J67"/>
    <mergeCell ref="K58:K67"/>
    <mergeCell ref="L58:L67"/>
    <mergeCell ref="M58:M67"/>
    <mergeCell ref="N58:N67"/>
    <mergeCell ref="O58:O67"/>
    <mergeCell ref="P58:P67"/>
    <mergeCell ref="Q58:Q67"/>
    <mergeCell ref="R58:R67"/>
    <mergeCell ref="S58:S67"/>
    <mergeCell ref="T58:T67"/>
    <mergeCell ref="U58:U67"/>
    <mergeCell ref="V58:V67"/>
    <mergeCell ref="W58:W67"/>
    <mergeCell ref="X58:X67"/>
    <mergeCell ref="Y58:Y67"/>
    <mergeCell ref="B68:B77"/>
    <mergeCell ref="G68:G77"/>
    <mergeCell ref="H68:H77"/>
    <mergeCell ref="I68:I77"/>
    <mergeCell ref="J68:J77"/>
    <mergeCell ref="K68:K77"/>
    <mergeCell ref="L68:L77"/>
    <mergeCell ref="M68:M77"/>
    <mergeCell ref="N68:N77"/>
    <mergeCell ref="O68:O77"/>
    <mergeCell ref="P68:P77"/>
    <mergeCell ref="Q68:Q77"/>
    <mergeCell ref="R68:R77"/>
    <mergeCell ref="S68:S77"/>
    <mergeCell ref="T68:T77"/>
    <mergeCell ref="U68:U77"/>
    <mergeCell ref="V68:V77"/>
    <mergeCell ref="W68:W77"/>
    <mergeCell ref="X68:X77"/>
    <mergeCell ref="Y68:Y77"/>
    <mergeCell ref="I78:I87"/>
    <mergeCell ref="J78:J87"/>
    <mergeCell ref="K78:K87"/>
    <mergeCell ref="L78:L87"/>
    <mergeCell ref="M78:M87"/>
    <mergeCell ref="N78:N87"/>
    <mergeCell ref="O78:O87"/>
    <mergeCell ref="P78:P87"/>
    <mergeCell ref="Q78:Q87"/>
    <mergeCell ref="R78:R87"/>
    <mergeCell ref="S78:S87"/>
    <mergeCell ref="T78:T87"/>
    <mergeCell ref="U78:U87"/>
    <mergeCell ref="V78:V87"/>
    <mergeCell ref="W78:W87"/>
    <mergeCell ref="X78:X87"/>
    <mergeCell ref="Y78:Y87"/>
    <mergeCell ref="B88:B97"/>
    <mergeCell ref="G88:G97"/>
    <mergeCell ref="H88:H97"/>
    <mergeCell ref="I88:I97"/>
    <mergeCell ref="J88:J97"/>
    <mergeCell ref="K88:K97"/>
    <mergeCell ref="L88:L97"/>
    <mergeCell ref="M88:M97"/>
    <mergeCell ref="N88:N97"/>
    <mergeCell ref="O88:O97"/>
    <mergeCell ref="P88:P97"/>
    <mergeCell ref="Q88:Q97"/>
    <mergeCell ref="R88:R97"/>
    <mergeCell ref="S88:S97"/>
    <mergeCell ref="T88:T97"/>
    <mergeCell ref="U88:U97"/>
    <mergeCell ref="V88:V97"/>
    <mergeCell ref="W88:W97"/>
    <mergeCell ref="X88:X97"/>
    <mergeCell ref="Y88:Y97"/>
    <mergeCell ref="B98:B107"/>
    <mergeCell ref="G98:G107"/>
    <mergeCell ref="H98:H107"/>
    <mergeCell ref="I98:I107"/>
    <mergeCell ref="J98:J107"/>
    <mergeCell ref="K98:K107"/>
    <mergeCell ref="L98:L107"/>
    <mergeCell ref="M98:M107"/>
    <mergeCell ref="N98:N107"/>
    <mergeCell ref="O98:O107"/>
    <mergeCell ref="P98:P107"/>
    <mergeCell ref="Q98:Q107"/>
    <mergeCell ref="R98:R107"/>
    <mergeCell ref="S98:S107"/>
    <mergeCell ref="T98:T107"/>
    <mergeCell ref="U98:U107"/>
    <mergeCell ref="V98:V107"/>
    <mergeCell ref="W98:W107"/>
    <mergeCell ref="X98:X107"/>
    <mergeCell ref="Y98:Y107"/>
    <mergeCell ref="I108:I117"/>
    <mergeCell ref="J108:J117"/>
    <mergeCell ref="K108:K117"/>
    <mergeCell ref="L108:L117"/>
    <mergeCell ref="M108:M117"/>
    <mergeCell ref="N108:N117"/>
    <mergeCell ref="O108:O117"/>
    <mergeCell ref="P108:P117"/>
    <mergeCell ref="Q108:Q117"/>
    <mergeCell ref="R108:R117"/>
    <mergeCell ref="S108:S117"/>
    <mergeCell ref="T108:T117"/>
    <mergeCell ref="U108:U117"/>
    <mergeCell ref="V108:V117"/>
    <mergeCell ref="W108:W117"/>
    <mergeCell ref="X108:X117"/>
    <mergeCell ref="Y108:Y117"/>
    <mergeCell ref="B118:B127"/>
    <mergeCell ref="G118:G127"/>
    <mergeCell ref="H118:H127"/>
    <mergeCell ref="I118:I127"/>
    <mergeCell ref="J118:J127"/>
    <mergeCell ref="K118:K127"/>
    <mergeCell ref="L118:L127"/>
    <mergeCell ref="M118:M127"/>
    <mergeCell ref="N118:N127"/>
    <mergeCell ref="O118:O127"/>
    <mergeCell ref="P118:P127"/>
    <mergeCell ref="Q118:Q127"/>
    <mergeCell ref="R118:R127"/>
    <mergeCell ref="S118:S127"/>
    <mergeCell ref="T118:T127"/>
    <mergeCell ref="U118:U127"/>
    <mergeCell ref="V118:V127"/>
    <mergeCell ref="W118:W127"/>
    <mergeCell ref="X118:X127"/>
    <mergeCell ref="Y118:Y127"/>
    <mergeCell ref="B128:B137"/>
    <mergeCell ref="G128:G137"/>
    <mergeCell ref="H128:H137"/>
    <mergeCell ref="I128:I137"/>
    <mergeCell ref="J128:J137"/>
    <mergeCell ref="K128:K137"/>
    <mergeCell ref="L128:L137"/>
    <mergeCell ref="M128:M137"/>
    <mergeCell ref="N128:N137"/>
    <mergeCell ref="O128:O137"/>
    <mergeCell ref="P128:P137"/>
    <mergeCell ref="Q128:Q137"/>
    <mergeCell ref="R128:R137"/>
    <mergeCell ref="S128:S137"/>
    <mergeCell ref="T128:T137"/>
    <mergeCell ref="U128:U137"/>
    <mergeCell ref="V128:V137"/>
    <mergeCell ref="W128:W137"/>
    <mergeCell ref="X128:X137"/>
    <mergeCell ref="Y128:Y137"/>
    <mergeCell ref="R138:R147"/>
    <mergeCell ref="S138:S147"/>
    <mergeCell ref="T138:T147"/>
    <mergeCell ref="U138:U147"/>
    <mergeCell ref="V138:V147"/>
    <mergeCell ref="W138:W147"/>
    <mergeCell ref="X138:X147"/>
    <mergeCell ref="Y138:Y147"/>
    <mergeCell ref="I138:I147"/>
    <mergeCell ref="J138:J147"/>
    <mergeCell ref="K138:K147"/>
    <mergeCell ref="L138:L147"/>
    <mergeCell ref="M138:M147"/>
    <mergeCell ref="N138:N147"/>
    <mergeCell ref="O138:O147"/>
    <mergeCell ref="P138:P147"/>
    <mergeCell ref="Q138:Q147"/>
  </mergeCells>
  <phoneticPr fontId="17"/>
  <pageMargins left="0.50314960629921257" right="0.50314960629921257" top="0.35629921259842523" bottom="0.35629921259842523"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57"/>
  <sheetViews>
    <sheetView view="pageBreakPreview" zoomScaleSheetLayoutView="100" workbookViewId="0">
      <pane ySplit="7" topLeftCell="A30" activePane="bottomLeft" state="frozenSplit"/>
      <selection pane="bottomLeft" activeCell="D18" sqref="D18:F18"/>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7" width="3.125" style="49" customWidth="1"/>
    <col min="8" max="23" width="3.125" style="48" customWidth="1"/>
    <col min="24" max="24" width="10.75" style="48" customWidth="1"/>
    <col min="25" max="25" width="20" style="48" customWidth="1"/>
    <col min="26" max="26" width="9" style="48" customWidth="1"/>
    <col min="27" max="16384" width="9" style="48"/>
  </cols>
  <sheetData>
    <row r="1" spans="1:25" ht="20.25" customHeight="1">
      <c r="B1" s="207" t="s">
        <v>40</v>
      </c>
      <c r="C1" s="319" t="s">
        <v>1019</v>
      </c>
      <c r="D1" s="320"/>
      <c r="E1" s="320"/>
      <c r="F1" s="321"/>
      <c r="G1" s="360" t="s">
        <v>189</v>
      </c>
      <c r="H1" s="330" t="s">
        <v>1013</v>
      </c>
      <c r="I1" s="330"/>
      <c r="J1" s="330"/>
      <c r="K1" s="330"/>
      <c r="L1" s="330"/>
      <c r="M1" s="330"/>
      <c r="N1" s="330"/>
      <c r="O1" s="330"/>
      <c r="P1" s="330"/>
      <c r="Q1" s="330"/>
      <c r="R1" s="330"/>
      <c r="S1" s="330"/>
      <c r="T1" s="330"/>
      <c r="U1" s="330"/>
      <c r="V1" s="330"/>
      <c r="W1" s="330"/>
      <c r="X1" s="329" t="s">
        <v>1043</v>
      </c>
      <c r="Y1" s="329" t="s">
        <v>775</v>
      </c>
    </row>
    <row r="2" spans="1:25" ht="11.25" customHeight="1">
      <c r="B2" s="208"/>
      <c r="C2" s="322"/>
      <c r="D2" s="323"/>
      <c r="E2" s="323"/>
      <c r="F2" s="324"/>
      <c r="G2" s="360"/>
      <c r="H2" s="347" t="s">
        <v>1032</v>
      </c>
      <c r="I2" s="346" t="s">
        <v>1082</v>
      </c>
      <c r="J2" s="347" t="s">
        <v>1159</v>
      </c>
      <c r="K2" s="346" t="s">
        <v>296</v>
      </c>
      <c r="L2" s="347" t="s">
        <v>1176</v>
      </c>
      <c r="M2" s="346" t="s">
        <v>1177</v>
      </c>
      <c r="N2" s="347" t="s">
        <v>1106</v>
      </c>
      <c r="O2" s="346" t="s">
        <v>1124</v>
      </c>
      <c r="P2" s="347" t="s">
        <v>41</v>
      </c>
      <c r="Q2" s="346" t="s">
        <v>1178</v>
      </c>
      <c r="R2" s="347" t="s">
        <v>1164</v>
      </c>
      <c r="S2" s="346" t="s">
        <v>1068</v>
      </c>
      <c r="T2" s="347" t="s">
        <v>893</v>
      </c>
      <c r="U2" s="346" t="s">
        <v>1179</v>
      </c>
      <c r="V2" s="347" t="s">
        <v>847</v>
      </c>
      <c r="W2" s="346" t="s">
        <v>1363</v>
      </c>
      <c r="X2" s="330"/>
      <c r="Y2" s="330"/>
    </row>
    <row r="3" spans="1:25" ht="11.25" customHeight="1">
      <c r="B3" s="208"/>
      <c r="C3" s="322"/>
      <c r="D3" s="323"/>
      <c r="E3" s="323"/>
      <c r="F3" s="324"/>
      <c r="G3" s="360"/>
      <c r="H3" s="347"/>
      <c r="I3" s="346"/>
      <c r="J3" s="347"/>
      <c r="K3" s="346"/>
      <c r="L3" s="347"/>
      <c r="M3" s="346"/>
      <c r="N3" s="347"/>
      <c r="O3" s="346"/>
      <c r="P3" s="347"/>
      <c r="Q3" s="346"/>
      <c r="R3" s="347"/>
      <c r="S3" s="346"/>
      <c r="T3" s="347"/>
      <c r="U3" s="346"/>
      <c r="V3" s="347"/>
      <c r="W3" s="346"/>
      <c r="X3" s="330"/>
      <c r="Y3" s="330"/>
    </row>
    <row r="4" spans="1:25" ht="11.25" customHeight="1">
      <c r="B4" s="208"/>
      <c r="C4" s="322"/>
      <c r="D4" s="323"/>
      <c r="E4" s="323"/>
      <c r="F4" s="324"/>
      <c r="G4" s="360"/>
      <c r="H4" s="347"/>
      <c r="I4" s="346"/>
      <c r="J4" s="347"/>
      <c r="K4" s="346"/>
      <c r="L4" s="347"/>
      <c r="M4" s="346"/>
      <c r="N4" s="347"/>
      <c r="O4" s="346"/>
      <c r="P4" s="347"/>
      <c r="Q4" s="346"/>
      <c r="R4" s="347"/>
      <c r="S4" s="346"/>
      <c r="T4" s="347"/>
      <c r="U4" s="346"/>
      <c r="V4" s="347"/>
      <c r="W4" s="346"/>
      <c r="X4" s="330"/>
      <c r="Y4" s="330"/>
    </row>
    <row r="5" spans="1:25" ht="11.25" customHeight="1">
      <c r="B5" s="208"/>
      <c r="C5" s="322"/>
      <c r="D5" s="323"/>
      <c r="E5" s="323"/>
      <c r="F5" s="324"/>
      <c r="G5" s="360"/>
      <c r="H5" s="347"/>
      <c r="I5" s="346"/>
      <c r="J5" s="347"/>
      <c r="K5" s="346"/>
      <c r="L5" s="347"/>
      <c r="M5" s="346"/>
      <c r="N5" s="347"/>
      <c r="O5" s="346"/>
      <c r="P5" s="347"/>
      <c r="Q5" s="346"/>
      <c r="R5" s="347"/>
      <c r="S5" s="346"/>
      <c r="T5" s="347"/>
      <c r="U5" s="346"/>
      <c r="V5" s="347"/>
      <c r="W5" s="346"/>
      <c r="X5" s="330"/>
      <c r="Y5" s="330"/>
    </row>
    <row r="6" spans="1:25" ht="11.25" customHeight="1">
      <c r="B6" s="208"/>
      <c r="C6" s="322"/>
      <c r="D6" s="323"/>
      <c r="E6" s="323"/>
      <c r="F6" s="324"/>
      <c r="G6" s="360"/>
      <c r="H6" s="347"/>
      <c r="I6" s="346"/>
      <c r="J6" s="347"/>
      <c r="K6" s="346"/>
      <c r="L6" s="347"/>
      <c r="M6" s="346"/>
      <c r="N6" s="347"/>
      <c r="O6" s="346"/>
      <c r="P6" s="347"/>
      <c r="Q6" s="346"/>
      <c r="R6" s="347"/>
      <c r="S6" s="346"/>
      <c r="T6" s="347"/>
      <c r="U6" s="346"/>
      <c r="V6" s="347"/>
      <c r="W6" s="346"/>
      <c r="X6" s="330"/>
      <c r="Y6" s="330"/>
    </row>
    <row r="7" spans="1:25" ht="11.25" customHeight="1">
      <c r="A7" s="62"/>
      <c r="B7" s="209"/>
      <c r="C7" s="325"/>
      <c r="D7" s="326"/>
      <c r="E7" s="326"/>
      <c r="F7" s="327"/>
      <c r="G7" s="360"/>
      <c r="H7" s="347"/>
      <c r="I7" s="346"/>
      <c r="J7" s="347"/>
      <c r="K7" s="346"/>
      <c r="L7" s="347"/>
      <c r="M7" s="346"/>
      <c r="N7" s="347"/>
      <c r="O7" s="346"/>
      <c r="P7" s="347"/>
      <c r="Q7" s="346"/>
      <c r="R7" s="347"/>
      <c r="S7" s="346"/>
      <c r="T7" s="347"/>
      <c r="U7" s="346"/>
      <c r="V7" s="347"/>
      <c r="W7" s="346"/>
      <c r="X7" s="330"/>
      <c r="Y7" s="330"/>
    </row>
    <row r="8" spans="1:25" ht="33.75" customHeight="1">
      <c r="B8" s="311">
        <v>140</v>
      </c>
      <c r="C8" s="50" t="s">
        <v>462</v>
      </c>
      <c r="D8" s="343" t="str">
        <f>IF(B8="","",VLOOKUP(B8,data!$A$1:$CA$300,9,FALSE))</f>
        <v>老人保健施設くらかけの里</v>
      </c>
      <c r="E8" s="344"/>
      <c r="F8" s="345"/>
      <c r="G8" s="314" t="str">
        <f>IF(B8="","",VLOOKUP(B8,data!$A$1:$CA$300,73,FALSE))</f>
        <v>12</v>
      </c>
      <c r="H8" s="310" t="str">
        <f>IF(B8="","",VLOOKUP(B8,data!$A$1:$CA$300,31,FALSE))</f>
        <v>○</v>
      </c>
      <c r="I8" s="307" t="str">
        <f>IF(B8="","",VLOOKUP(B8,data!$A$1:$CA$300,33,FALSE))</f>
        <v>○</v>
      </c>
      <c r="J8" s="310" t="str">
        <f>IF(B8="","",VLOOKUP(B8,data!$A$1:$CA$300,35,FALSE))</f>
        <v>○</v>
      </c>
      <c r="K8" s="307" t="str">
        <f>IF(B8="","",VLOOKUP(B8,data!$A$1:$CA$300,37,FALSE))</f>
        <v>要相談</v>
      </c>
      <c r="L8" s="310" t="str">
        <f>IF(B8="","",VLOOKUP(B8,data!$A$1:$CA$300,39,FALSE))</f>
        <v>○</v>
      </c>
      <c r="M8" s="307" t="str">
        <f>IF(B8="","",VLOOKUP(B8,data!$A$1:$CA$300,41,FALSE))</f>
        <v>○</v>
      </c>
      <c r="N8" s="310" t="str">
        <f>IF(B8="","",VLOOKUP(B8,data!$A$1:$CA$300,43,FALSE))</f>
        <v>×</v>
      </c>
      <c r="O8" s="307" t="str">
        <f>IF(B8="","",VLOOKUP(B8,data!$A$1:$CA$300,45,FALSE))</f>
        <v>×</v>
      </c>
      <c r="P8" s="310" t="str">
        <f>IF(B8="","",VLOOKUP(B8,data!$A$1:$CA$300,47,FALSE))</f>
        <v>○</v>
      </c>
      <c r="Q8" s="307" t="str">
        <f>IF(B8="","",VLOOKUP(B8,data!$A$1:$CA$300,49,FALSE))</f>
        <v>○</v>
      </c>
      <c r="R8" s="310" t="str">
        <f>IF(B8="","",VLOOKUP(B8,data!$A$1:$CA$300,51,FALSE))</f>
        <v>○</v>
      </c>
      <c r="S8" s="307" t="str">
        <f>IF(B8="","",VLOOKUP(B8,data!$A$1:$CA$300,53,FALSE))</f>
        <v>要相談</v>
      </c>
      <c r="T8" s="310" t="str">
        <f>IF(B8="","",VLOOKUP(B8,data!$A$1:$CA$300,55,FALSE))</f>
        <v>○</v>
      </c>
      <c r="U8" s="307" t="str">
        <f>IF(B8="","",VLOOKUP(B8,data!$A$1:$CA$300,57,FALSE))</f>
        <v>○</v>
      </c>
      <c r="V8" s="310" t="str">
        <f>IF(B8="","",VLOOKUP(B8,data!$A$1:$CA$300,59,FALSE))</f>
        <v>要相談</v>
      </c>
      <c r="W8" s="307" t="str">
        <f>IF(B8="","",VLOOKUP(B8,data!$A$1:$CA$300,61,FALSE))</f>
        <v>×</v>
      </c>
      <c r="X8" s="308" t="str">
        <f>IF(B8="","",VLOOKUP(B8,data!$A$1:$CA$300,77,FALSE))</f>
        <v>潟上市
男鹿市船越</v>
      </c>
      <c r="Y8" s="309" t="str">
        <f>IF(B8="","",VLOOKUP(B8,data!$A$1:$CA$300,78,FALSE))</f>
        <v/>
      </c>
    </row>
    <row r="9" spans="1:25" ht="15" customHeight="1">
      <c r="B9" s="312"/>
      <c r="C9" s="51" t="s">
        <v>637</v>
      </c>
      <c r="D9" s="337" t="str">
        <f>IF(B8="","",VLOOKUP(B8,data!$A$1:$CA$300,10,FALSE))</f>
        <v>010-0201</v>
      </c>
      <c r="E9" s="338"/>
      <c r="F9" s="339"/>
      <c r="G9" s="314"/>
      <c r="H9" s="310"/>
      <c r="I9" s="307"/>
      <c r="J9" s="310"/>
      <c r="K9" s="307"/>
      <c r="L9" s="310"/>
      <c r="M9" s="307"/>
      <c r="N9" s="310"/>
      <c r="O9" s="307"/>
      <c r="P9" s="310"/>
      <c r="Q9" s="307"/>
      <c r="R9" s="310"/>
      <c r="S9" s="307"/>
      <c r="T9" s="310"/>
      <c r="U9" s="307"/>
      <c r="V9" s="310"/>
      <c r="W9" s="307"/>
      <c r="X9" s="308"/>
      <c r="Y9" s="309"/>
    </row>
    <row r="10" spans="1:25" ht="13.5" customHeight="1">
      <c r="B10" s="312"/>
      <c r="C10" s="315" t="s">
        <v>515</v>
      </c>
      <c r="D10" s="316" t="str">
        <f>IF(B8="","",VLOOKUP(B8,data!$A$1:$CA$300,11,FALSE))</f>
        <v>潟上市天王字鶴沼台43-231</v>
      </c>
      <c r="E10" s="317"/>
      <c r="F10" s="318"/>
      <c r="G10" s="314"/>
      <c r="H10" s="310"/>
      <c r="I10" s="307"/>
      <c r="J10" s="310"/>
      <c r="K10" s="307"/>
      <c r="L10" s="310"/>
      <c r="M10" s="307"/>
      <c r="N10" s="310"/>
      <c r="O10" s="307"/>
      <c r="P10" s="310"/>
      <c r="Q10" s="307"/>
      <c r="R10" s="310"/>
      <c r="S10" s="307"/>
      <c r="T10" s="310"/>
      <c r="U10" s="307"/>
      <c r="V10" s="310"/>
      <c r="W10" s="307"/>
      <c r="X10" s="308"/>
      <c r="Y10" s="309"/>
    </row>
    <row r="11" spans="1:25" ht="13.5" customHeight="1">
      <c r="B11" s="312"/>
      <c r="C11" s="315"/>
      <c r="D11" s="316"/>
      <c r="E11" s="317"/>
      <c r="F11" s="318"/>
      <c r="G11" s="314"/>
      <c r="H11" s="310"/>
      <c r="I11" s="307"/>
      <c r="J11" s="310"/>
      <c r="K11" s="307"/>
      <c r="L11" s="310"/>
      <c r="M11" s="307"/>
      <c r="N11" s="310"/>
      <c r="O11" s="307"/>
      <c r="P11" s="310"/>
      <c r="Q11" s="307"/>
      <c r="R11" s="310"/>
      <c r="S11" s="307"/>
      <c r="T11" s="310"/>
      <c r="U11" s="307"/>
      <c r="V11" s="310"/>
      <c r="W11" s="307"/>
      <c r="X11" s="308"/>
      <c r="Y11" s="309"/>
    </row>
    <row r="12" spans="1:25" ht="3.75" customHeight="1">
      <c r="B12" s="312"/>
      <c r="C12" s="51"/>
      <c r="D12" s="53"/>
      <c r="E12" s="55"/>
      <c r="F12" s="60"/>
      <c r="G12" s="314"/>
      <c r="H12" s="310"/>
      <c r="I12" s="307"/>
      <c r="J12" s="310"/>
      <c r="K12" s="307"/>
      <c r="L12" s="310"/>
      <c r="M12" s="307"/>
      <c r="N12" s="310"/>
      <c r="O12" s="307"/>
      <c r="P12" s="310"/>
      <c r="Q12" s="307"/>
      <c r="R12" s="310"/>
      <c r="S12" s="307"/>
      <c r="T12" s="310"/>
      <c r="U12" s="307"/>
      <c r="V12" s="310"/>
      <c r="W12" s="307"/>
      <c r="X12" s="308"/>
      <c r="Y12" s="309"/>
    </row>
    <row r="13" spans="1:25" ht="13.5" customHeight="1">
      <c r="B13" s="312"/>
      <c r="C13" s="51" t="s">
        <v>526</v>
      </c>
      <c r="D13" s="340" t="str">
        <f>IF(B8="","",VLOOKUP(B8,data!$A$1:$CA$300,12,FALSE))</f>
        <v>018-878-6622</v>
      </c>
      <c r="E13" s="341"/>
      <c r="F13" s="342"/>
      <c r="G13" s="314"/>
      <c r="H13" s="310"/>
      <c r="I13" s="307"/>
      <c r="J13" s="310"/>
      <c r="K13" s="307"/>
      <c r="L13" s="310"/>
      <c r="M13" s="307"/>
      <c r="N13" s="310"/>
      <c r="O13" s="307"/>
      <c r="P13" s="310"/>
      <c r="Q13" s="307"/>
      <c r="R13" s="310"/>
      <c r="S13" s="307"/>
      <c r="T13" s="310"/>
      <c r="U13" s="307"/>
      <c r="V13" s="310"/>
      <c r="W13" s="307"/>
      <c r="X13" s="308"/>
      <c r="Y13" s="309"/>
    </row>
    <row r="14" spans="1:25" ht="13.5" customHeight="1">
      <c r="B14" s="312"/>
      <c r="C14" s="51" t="s">
        <v>1184</v>
      </c>
      <c r="D14" s="340" t="str">
        <f>IF(B8="","",VLOOKUP(B8,data!$A$1:$CA$300,13,FALSE))</f>
        <v>018-878-6611</v>
      </c>
      <c r="E14" s="341"/>
      <c r="F14" s="342"/>
      <c r="G14" s="314"/>
      <c r="H14" s="310"/>
      <c r="I14" s="307"/>
      <c r="J14" s="310"/>
      <c r="K14" s="307"/>
      <c r="L14" s="310"/>
      <c r="M14" s="307"/>
      <c r="N14" s="310"/>
      <c r="O14" s="307"/>
      <c r="P14" s="310"/>
      <c r="Q14" s="307"/>
      <c r="R14" s="310"/>
      <c r="S14" s="307"/>
      <c r="T14" s="310"/>
      <c r="U14" s="307"/>
      <c r="V14" s="310"/>
      <c r="W14" s="307"/>
      <c r="X14" s="308"/>
      <c r="Y14" s="309"/>
    </row>
    <row r="15" spans="1:25" ht="3.75" customHeight="1">
      <c r="B15" s="312"/>
      <c r="C15" s="51"/>
      <c r="D15" s="53"/>
      <c r="E15" s="55"/>
      <c r="F15" s="60"/>
      <c r="G15" s="314"/>
      <c r="H15" s="310"/>
      <c r="I15" s="307"/>
      <c r="J15" s="310"/>
      <c r="K15" s="307"/>
      <c r="L15" s="310"/>
      <c r="M15" s="307"/>
      <c r="N15" s="310"/>
      <c r="O15" s="307"/>
      <c r="P15" s="310"/>
      <c r="Q15" s="307"/>
      <c r="R15" s="310"/>
      <c r="S15" s="307"/>
      <c r="T15" s="310"/>
      <c r="U15" s="307"/>
      <c r="V15" s="310"/>
      <c r="W15" s="307"/>
      <c r="X15" s="308"/>
      <c r="Y15" s="309"/>
    </row>
    <row r="16" spans="1:25" ht="13.5" customHeight="1">
      <c r="B16" s="312"/>
      <c r="C16" s="51" t="s">
        <v>326</v>
      </c>
      <c r="D16" s="54" t="str">
        <f>IF(B8="","",VLOOKUP(B8,data!$A$1:$CA$300,24,FALSE))</f>
        <v>08:15</v>
      </c>
      <c r="E16" s="57" t="s">
        <v>8</v>
      </c>
      <c r="F16" s="59" t="str">
        <f>IF(B8="","",VLOOKUP(B8,data!$A$1:$CA$300,25,FALSE))</f>
        <v>17:15</v>
      </c>
      <c r="G16" s="314"/>
      <c r="H16" s="310"/>
      <c r="I16" s="307"/>
      <c r="J16" s="310"/>
      <c r="K16" s="307"/>
      <c r="L16" s="310"/>
      <c r="M16" s="307"/>
      <c r="N16" s="310"/>
      <c r="O16" s="307"/>
      <c r="P16" s="310"/>
      <c r="Q16" s="307"/>
      <c r="R16" s="310"/>
      <c r="S16" s="307"/>
      <c r="T16" s="310"/>
      <c r="U16" s="307"/>
      <c r="V16" s="310"/>
      <c r="W16" s="307"/>
      <c r="X16" s="308"/>
      <c r="Y16" s="309"/>
    </row>
    <row r="17" spans="2:25" ht="27" customHeight="1">
      <c r="B17" s="313"/>
      <c r="C17" s="52" t="s">
        <v>1185</v>
      </c>
      <c r="D17" s="331" t="str">
        <f>IF(B8="","",VLOOKUP(B8,data!$A$1:$CA$300,26,FALSE))</f>
        <v>日曜、1/1～1/2</v>
      </c>
      <c r="E17" s="332"/>
      <c r="F17" s="333"/>
      <c r="G17" s="314"/>
      <c r="H17" s="310"/>
      <c r="I17" s="307"/>
      <c r="J17" s="310"/>
      <c r="K17" s="307"/>
      <c r="L17" s="310"/>
      <c r="M17" s="307"/>
      <c r="N17" s="310"/>
      <c r="O17" s="307"/>
      <c r="P17" s="310"/>
      <c r="Q17" s="307"/>
      <c r="R17" s="310"/>
      <c r="S17" s="307"/>
      <c r="T17" s="310"/>
      <c r="U17" s="307"/>
      <c r="V17" s="310"/>
      <c r="W17" s="307"/>
      <c r="X17" s="308"/>
      <c r="Y17" s="309"/>
    </row>
    <row r="18" spans="2:25" ht="33.75" customHeight="1">
      <c r="B18" s="311">
        <v>141</v>
      </c>
      <c r="C18" s="50" t="s">
        <v>462</v>
      </c>
      <c r="D18" s="343" t="str">
        <f>IF(B18="","",VLOOKUP(B18,data!$A$1:$CA$300,9,FALSE))</f>
        <v>介護老人保健施設ほのぼの苑
通所リハビリテーション</v>
      </c>
      <c r="E18" s="344"/>
      <c r="F18" s="345"/>
      <c r="G18" s="314" t="str">
        <f>IF(B18="","",VLOOKUP(B18,data!$A$1:$CA$300,73,FALSE))</f>
        <v>50</v>
      </c>
      <c r="H18" s="310" t="str">
        <f>IF(B18="","",VLOOKUP(B18,data!$A$1:$CA$300,31,FALSE))</f>
        <v>○</v>
      </c>
      <c r="I18" s="307" t="str">
        <f>IF(B18="","",VLOOKUP(B18,data!$A$1:$CA$300,33,FALSE))</f>
        <v>○</v>
      </c>
      <c r="J18" s="310" t="str">
        <f>IF(B18="","",VLOOKUP(B18,data!$A$1:$CA$300,35,FALSE))</f>
        <v>○</v>
      </c>
      <c r="K18" s="307" t="str">
        <f>IF(B18="","",VLOOKUP(B18,data!$A$1:$CA$300,37,FALSE))</f>
        <v>○</v>
      </c>
      <c r="L18" s="310" t="str">
        <f>IF(B18="","",VLOOKUP(B18,data!$A$1:$CA$300,39,FALSE))</f>
        <v>○</v>
      </c>
      <c r="M18" s="307" t="str">
        <f>IF(B18="","",VLOOKUP(B18,data!$A$1:$CA$300,41,FALSE))</f>
        <v>要相談</v>
      </c>
      <c r="N18" s="310" t="str">
        <f>IF(B18="","",VLOOKUP(B18,data!$A$1:$CA$300,43,FALSE))</f>
        <v>要相談</v>
      </c>
      <c r="O18" s="307" t="str">
        <f>IF(B18="","",VLOOKUP(B18,data!$A$1:$CA$300,45,FALSE))</f>
        <v>要相談</v>
      </c>
      <c r="P18" s="310" t="str">
        <f>IF(B18="","",VLOOKUP(B18,data!$A$1:$CA$300,47,FALSE))</f>
        <v>○</v>
      </c>
      <c r="Q18" s="307" t="str">
        <f>IF(B18="","",VLOOKUP(B18,data!$A$1:$CA$300,49,FALSE))</f>
        <v>○</v>
      </c>
      <c r="R18" s="310" t="str">
        <f>IF(B18="","",VLOOKUP(B18,data!$A$1:$CA$300,51,FALSE))</f>
        <v>要相談</v>
      </c>
      <c r="S18" s="307" t="str">
        <f>IF(B18="","",VLOOKUP(B18,data!$A$1:$CA$300,53,FALSE))</f>
        <v>要相談</v>
      </c>
      <c r="T18" s="310" t="str">
        <f>IF(B18="","",VLOOKUP(B18,data!$A$1:$CA$300,55,FALSE))</f>
        <v>要相談</v>
      </c>
      <c r="U18" s="307" t="str">
        <f>IF(B18="","",VLOOKUP(B18,data!$A$1:$CA$300,57,FALSE))</f>
        <v>○</v>
      </c>
      <c r="V18" s="310" t="str">
        <f>IF(B18="","",VLOOKUP(B18,data!$A$1:$CA$300,59,FALSE))</f>
        <v>要相談</v>
      </c>
      <c r="W18" s="307" t="str">
        <f>IF(B18="","",VLOOKUP(B18,data!$A$1:$CA$300,61,FALSE))</f>
        <v>要相談</v>
      </c>
      <c r="X18" s="308" t="str">
        <f>IF(B18="","",VLOOKUP(B18,data!$A$1:$CA$300,77,FALSE))</f>
        <v>潟上市
五城目町
井川町
八郎潟町
大潟村
秋田市北部</v>
      </c>
      <c r="Y18" s="309" t="str">
        <f>IF(B18="","",VLOOKUP(B18,data!$A$1:$CA$300,78,FALSE))</f>
        <v/>
      </c>
    </row>
    <row r="19" spans="2:25" ht="15" customHeight="1">
      <c r="B19" s="312"/>
      <c r="C19" s="51" t="s">
        <v>637</v>
      </c>
      <c r="D19" s="337" t="str">
        <f>IF(B18="","",VLOOKUP(B18,data!$A$1:$CA$300,10,FALSE))</f>
        <v>018-1401</v>
      </c>
      <c r="E19" s="338"/>
      <c r="F19" s="339"/>
      <c r="G19" s="314"/>
      <c r="H19" s="310"/>
      <c r="I19" s="307"/>
      <c r="J19" s="310"/>
      <c r="K19" s="307"/>
      <c r="L19" s="310"/>
      <c r="M19" s="307"/>
      <c r="N19" s="310"/>
      <c r="O19" s="307"/>
      <c r="P19" s="310"/>
      <c r="Q19" s="307"/>
      <c r="R19" s="310"/>
      <c r="S19" s="307"/>
      <c r="T19" s="310"/>
      <c r="U19" s="307"/>
      <c r="V19" s="310"/>
      <c r="W19" s="307"/>
      <c r="X19" s="308"/>
      <c r="Y19" s="309"/>
    </row>
    <row r="20" spans="2:25" ht="13.5" customHeight="1">
      <c r="B20" s="312"/>
      <c r="C20" s="315" t="s">
        <v>515</v>
      </c>
      <c r="D20" s="316" t="str">
        <f>IF(B18="","",VLOOKUP(B18,data!$A$1:$CA$300,11,FALSE))</f>
        <v>潟上市昭和大久保字街道下92-1</v>
      </c>
      <c r="E20" s="317"/>
      <c r="F20" s="318"/>
      <c r="G20" s="314"/>
      <c r="H20" s="310"/>
      <c r="I20" s="307"/>
      <c r="J20" s="310"/>
      <c r="K20" s="307"/>
      <c r="L20" s="310"/>
      <c r="M20" s="307"/>
      <c r="N20" s="310"/>
      <c r="O20" s="307"/>
      <c r="P20" s="310"/>
      <c r="Q20" s="307"/>
      <c r="R20" s="310"/>
      <c r="S20" s="307"/>
      <c r="T20" s="310"/>
      <c r="U20" s="307"/>
      <c r="V20" s="310"/>
      <c r="W20" s="307"/>
      <c r="X20" s="308"/>
      <c r="Y20" s="309"/>
    </row>
    <row r="21" spans="2:25" ht="13.5" customHeight="1">
      <c r="B21" s="312"/>
      <c r="C21" s="315"/>
      <c r="D21" s="316"/>
      <c r="E21" s="317"/>
      <c r="F21" s="318"/>
      <c r="G21" s="314"/>
      <c r="H21" s="310"/>
      <c r="I21" s="307"/>
      <c r="J21" s="310"/>
      <c r="K21" s="307"/>
      <c r="L21" s="310"/>
      <c r="M21" s="307"/>
      <c r="N21" s="310"/>
      <c r="O21" s="307"/>
      <c r="P21" s="310"/>
      <c r="Q21" s="307"/>
      <c r="R21" s="310"/>
      <c r="S21" s="307"/>
      <c r="T21" s="310"/>
      <c r="U21" s="307"/>
      <c r="V21" s="310"/>
      <c r="W21" s="307"/>
      <c r="X21" s="308"/>
      <c r="Y21" s="309"/>
    </row>
    <row r="22" spans="2:25" ht="3.75" customHeight="1">
      <c r="B22" s="312"/>
      <c r="C22" s="51"/>
      <c r="D22" s="53"/>
      <c r="E22" s="55"/>
      <c r="F22" s="60"/>
      <c r="G22" s="314"/>
      <c r="H22" s="310"/>
      <c r="I22" s="307"/>
      <c r="J22" s="310"/>
      <c r="K22" s="307"/>
      <c r="L22" s="310"/>
      <c r="M22" s="307"/>
      <c r="N22" s="310"/>
      <c r="O22" s="307"/>
      <c r="P22" s="310"/>
      <c r="Q22" s="307"/>
      <c r="R22" s="310"/>
      <c r="S22" s="307"/>
      <c r="T22" s="310"/>
      <c r="U22" s="307"/>
      <c r="V22" s="310"/>
      <c r="W22" s="307"/>
      <c r="X22" s="308"/>
      <c r="Y22" s="309"/>
    </row>
    <row r="23" spans="2:25" ht="13.5" customHeight="1">
      <c r="B23" s="312"/>
      <c r="C23" s="51" t="s">
        <v>526</v>
      </c>
      <c r="D23" s="340" t="str">
        <f>IF(B18="","",VLOOKUP(B18,data!$A$1:$CA$300,12,FALSE))</f>
        <v>018-877-7115</v>
      </c>
      <c r="E23" s="341"/>
      <c r="F23" s="342"/>
      <c r="G23" s="314"/>
      <c r="H23" s="310"/>
      <c r="I23" s="307"/>
      <c r="J23" s="310"/>
      <c r="K23" s="307"/>
      <c r="L23" s="310"/>
      <c r="M23" s="307"/>
      <c r="N23" s="310"/>
      <c r="O23" s="307"/>
      <c r="P23" s="310"/>
      <c r="Q23" s="307"/>
      <c r="R23" s="310"/>
      <c r="S23" s="307"/>
      <c r="T23" s="310"/>
      <c r="U23" s="307"/>
      <c r="V23" s="310"/>
      <c r="W23" s="307"/>
      <c r="X23" s="308"/>
      <c r="Y23" s="309"/>
    </row>
    <row r="24" spans="2:25" ht="13.5" customHeight="1">
      <c r="B24" s="312"/>
      <c r="C24" s="51" t="s">
        <v>1184</v>
      </c>
      <c r="D24" s="340" t="str">
        <f>IF(B18="","",VLOOKUP(B18,data!$A$1:$CA$300,13,FALSE))</f>
        <v>018-877-7481</v>
      </c>
      <c r="E24" s="341"/>
      <c r="F24" s="342"/>
      <c r="G24" s="314"/>
      <c r="H24" s="310"/>
      <c r="I24" s="307"/>
      <c r="J24" s="310"/>
      <c r="K24" s="307"/>
      <c r="L24" s="310"/>
      <c r="M24" s="307"/>
      <c r="N24" s="310"/>
      <c r="O24" s="307"/>
      <c r="P24" s="310"/>
      <c r="Q24" s="307"/>
      <c r="R24" s="310"/>
      <c r="S24" s="307"/>
      <c r="T24" s="310"/>
      <c r="U24" s="307"/>
      <c r="V24" s="310"/>
      <c r="W24" s="307"/>
      <c r="X24" s="308"/>
      <c r="Y24" s="309"/>
    </row>
    <row r="25" spans="2:25" ht="3.75" customHeight="1">
      <c r="B25" s="312"/>
      <c r="C25" s="51"/>
      <c r="D25" s="53"/>
      <c r="E25" s="55"/>
      <c r="F25" s="60"/>
      <c r="G25" s="314"/>
      <c r="H25" s="310"/>
      <c r="I25" s="307"/>
      <c r="J25" s="310"/>
      <c r="K25" s="307"/>
      <c r="L25" s="310"/>
      <c r="M25" s="307"/>
      <c r="N25" s="310"/>
      <c r="O25" s="307"/>
      <c r="P25" s="310"/>
      <c r="Q25" s="307"/>
      <c r="R25" s="310"/>
      <c r="S25" s="307"/>
      <c r="T25" s="310"/>
      <c r="U25" s="307"/>
      <c r="V25" s="310"/>
      <c r="W25" s="307"/>
      <c r="X25" s="308"/>
      <c r="Y25" s="309"/>
    </row>
    <row r="26" spans="2:25" ht="13.5" customHeight="1">
      <c r="B26" s="312"/>
      <c r="C26" s="51" t="s">
        <v>326</v>
      </c>
      <c r="D26" s="54" t="str">
        <f>IF(B18="","",VLOOKUP(B18,data!$A$1:$CA$300,24,FALSE))</f>
        <v>08:30</v>
      </c>
      <c r="E26" s="57" t="s">
        <v>8</v>
      </c>
      <c r="F26" s="59" t="str">
        <f>IF(B18="","",VLOOKUP(B18,data!$A$1:$CA$300,25,FALSE))</f>
        <v>17:30</v>
      </c>
      <c r="G26" s="314"/>
      <c r="H26" s="310"/>
      <c r="I26" s="307"/>
      <c r="J26" s="310"/>
      <c r="K26" s="307"/>
      <c r="L26" s="310"/>
      <c r="M26" s="307"/>
      <c r="N26" s="310"/>
      <c r="O26" s="307"/>
      <c r="P26" s="310"/>
      <c r="Q26" s="307"/>
      <c r="R26" s="310"/>
      <c r="S26" s="307"/>
      <c r="T26" s="310"/>
      <c r="U26" s="307"/>
      <c r="V26" s="310"/>
      <c r="W26" s="307"/>
      <c r="X26" s="308"/>
      <c r="Y26" s="309"/>
    </row>
    <row r="27" spans="2:25" ht="27" customHeight="1">
      <c r="B27" s="313"/>
      <c r="C27" s="52" t="s">
        <v>1185</v>
      </c>
      <c r="D27" s="331" t="str">
        <f>IF(B18="","",VLOOKUP(B18,data!$A$1:$CA$300,26,FALSE))</f>
        <v>年末年始</v>
      </c>
      <c r="E27" s="332"/>
      <c r="F27" s="333"/>
      <c r="G27" s="314"/>
      <c r="H27" s="310"/>
      <c r="I27" s="307"/>
      <c r="J27" s="310"/>
      <c r="K27" s="307"/>
      <c r="L27" s="310"/>
      <c r="M27" s="307"/>
      <c r="N27" s="310"/>
      <c r="O27" s="307"/>
      <c r="P27" s="310"/>
      <c r="Q27" s="307"/>
      <c r="R27" s="310"/>
      <c r="S27" s="307"/>
      <c r="T27" s="310"/>
      <c r="U27" s="307"/>
      <c r="V27" s="310"/>
      <c r="W27" s="307"/>
      <c r="X27" s="308"/>
      <c r="Y27" s="309"/>
    </row>
    <row r="28" spans="2:25" ht="33.75" customHeight="1">
      <c r="B28" s="311">
        <v>142</v>
      </c>
      <c r="C28" s="50" t="s">
        <v>462</v>
      </c>
      <c r="D28" s="343" t="str">
        <f>IF(B28="","",VLOOKUP(B28,data!$A$1:$CA$300,9,FALSE))</f>
        <v>介護老人保健施設翠香苑
通所リハビリテーション</v>
      </c>
      <c r="E28" s="344"/>
      <c r="F28" s="345"/>
      <c r="G28" s="314" t="str">
        <f>IF(B28="","",VLOOKUP(B28,data!$A$1:$CA$300,73,FALSE))</f>
        <v>40</v>
      </c>
      <c r="H28" s="310" t="str">
        <f>IF(B28="","",VLOOKUP(B28,data!$A$1:$CA$300,31,FALSE))</f>
        <v>○</v>
      </c>
      <c r="I28" s="307" t="str">
        <f>IF(B28="","",VLOOKUP(B28,data!$A$1:$CA$300,33,FALSE))</f>
        <v>○</v>
      </c>
      <c r="J28" s="310" t="str">
        <f>IF(B28="","",VLOOKUP(B28,data!$A$1:$CA$300,35,FALSE))</f>
        <v>○</v>
      </c>
      <c r="K28" s="307" t="str">
        <f>IF(B28="","",VLOOKUP(B28,data!$A$1:$CA$300,37,FALSE))</f>
        <v>○</v>
      </c>
      <c r="L28" s="310" t="str">
        <f>IF(B28="","",VLOOKUP(B28,data!$A$1:$CA$300,39,FALSE))</f>
        <v>○</v>
      </c>
      <c r="M28" s="307" t="str">
        <f>IF(B28="","",VLOOKUP(B28,data!$A$1:$CA$300,41,FALSE))</f>
        <v>○</v>
      </c>
      <c r="N28" s="310" t="str">
        <f>IF(B28="","",VLOOKUP(B28,data!$A$1:$CA$300,43,FALSE))</f>
        <v>×</v>
      </c>
      <c r="O28" s="307" t="str">
        <f>IF(B28="","",VLOOKUP(B28,data!$A$1:$CA$300,45,FALSE))</f>
        <v>要相談</v>
      </c>
      <c r="P28" s="310" t="str">
        <f>IF(B28="","",VLOOKUP(B28,data!$A$1:$CA$300,47,FALSE))</f>
        <v>○</v>
      </c>
      <c r="Q28" s="307" t="str">
        <f>IF(B28="","",VLOOKUP(B28,data!$A$1:$CA$300,49,FALSE))</f>
        <v>○</v>
      </c>
      <c r="R28" s="310" t="str">
        <f>IF(B28="","",VLOOKUP(B28,data!$A$1:$CA$300,51,FALSE))</f>
        <v>○</v>
      </c>
      <c r="S28" s="307" t="str">
        <f>IF(B28="","",VLOOKUP(B28,data!$A$1:$CA$300,53,FALSE))</f>
        <v>○</v>
      </c>
      <c r="T28" s="310" t="str">
        <f>IF(B28="","",VLOOKUP(B28,data!$A$1:$CA$300,55,FALSE))</f>
        <v>○</v>
      </c>
      <c r="U28" s="307" t="str">
        <f>IF(B28="","",VLOOKUP(B28,data!$A$1:$CA$300,57,FALSE))</f>
        <v>○</v>
      </c>
      <c r="V28" s="310" t="str">
        <f>IF(B28="","",VLOOKUP(B28,data!$A$1:$CA$300,59,FALSE))</f>
        <v>○</v>
      </c>
      <c r="W28" s="307" t="str">
        <f>IF(B28="","",VLOOKUP(B28,data!$A$1:$CA$300,61,FALSE))</f>
        <v>要相談</v>
      </c>
      <c r="X28" s="308" t="str">
        <f>IF(B28="","",VLOOKUP(B28,data!$A$1:$CA$300,77,FALSE))</f>
        <v>井川町
五城目町
八郎潟町
潟上市（昭和
・飯田川）</v>
      </c>
      <c r="Y28" s="309" t="str">
        <f>IF(B28="","",VLOOKUP(B28,data!$A$1:$CA$300,78,FALSE))</f>
        <v>予防対象含む</v>
      </c>
    </row>
    <row r="29" spans="2:25" ht="15" customHeight="1">
      <c r="B29" s="312"/>
      <c r="C29" s="51" t="s">
        <v>637</v>
      </c>
      <c r="D29" s="337" t="str">
        <f>IF(B28="","",VLOOKUP(B28,data!$A$1:$CA$300,10,FALSE))</f>
        <v>018-1515</v>
      </c>
      <c r="E29" s="338"/>
      <c r="F29" s="339"/>
      <c r="G29" s="314"/>
      <c r="H29" s="310"/>
      <c r="I29" s="307"/>
      <c r="J29" s="310"/>
      <c r="K29" s="307"/>
      <c r="L29" s="310"/>
      <c r="M29" s="307"/>
      <c r="N29" s="310"/>
      <c r="O29" s="307"/>
      <c r="P29" s="310"/>
      <c r="Q29" s="307"/>
      <c r="R29" s="310"/>
      <c r="S29" s="307"/>
      <c r="T29" s="310"/>
      <c r="U29" s="307"/>
      <c r="V29" s="310"/>
      <c r="W29" s="307"/>
      <c r="X29" s="308"/>
      <c r="Y29" s="309"/>
    </row>
    <row r="30" spans="2:25" ht="13.5" customHeight="1">
      <c r="B30" s="312"/>
      <c r="C30" s="315" t="s">
        <v>515</v>
      </c>
      <c r="D30" s="316" t="str">
        <f>IF(B28="","",VLOOKUP(B28,data!$A$1:$CA$300,11,FALSE))</f>
        <v>井川町小竹花字道端14-1</v>
      </c>
      <c r="E30" s="317"/>
      <c r="F30" s="318"/>
      <c r="G30" s="314"/>
      <c r="H30" s="310"/>
      <c r="I30" s="307"/>
      <c r="J30" s="310"/>
      <c r="K30" s="307"/>
      <c r="L30" s="310"/>
      <c r="M30" s="307"/>
      <c r="N30" s="310"/>
      <c r="O30" s="307"/>
      <c r="P30" s="310"/>
      <c r="Q30" s="307"/>
      <c r="R30" s="310"/>
      <c r="S30" s="307"/>
      <c r="T30" s="310"/>
      <c r="U30" s="307"/>
      <c r="V30" s="310"/>
      <c r="W30" s="307"/>
      <c r="X30" s="308"/>
      <c r="Y30" s="309"/>
    </row>
    <row r="31" spans="2:25" ht="13.5" customHeight="1">
      <c r="B31" s="312"/>
      <c r="C31" s="315"/>
      <c r="D31" s="316"/>
      <c r="E31" s="317"/>
      <c r="F31" s="318"/>
      <c r="G31" s="314"/>
      <c r="H31" s="310"/>
      <c r="I31" s="307"/>
      <c r="J31" s="310"/>
      <c r="K31" s="307"/>
      <c r="L31" s="310"/>
      <c r="M31" s="307"/>
      <c r="N31" s="310"/>
      <c r="O31" s="307"/>
      <c r="P31" s="310"/>
      <c r="Q31" s="307"/>
      <c r="R31" s="310"/>
      <c r="S31" s="307"/>
      <c r="T31" s="310"/>
      <c r="U31" s="307"/>
      <c r="V31" s="310"/>
      <c r="W31" s="307"/>
      <c r="X31" s="308"/>
      <c r="Y31" s="309"/>
    </row>
    <row r="32" spans="2:25" ht="3.75" customHeight="1">
      <c r="B32" s="312"/>
      <c r="C32" s="51"/>
      <c r="D32" s="53"/>
      <c r="E32" s="55"/>
      <c r="F32" s="60"/>
      <c r="G32" s="314"/>
      <c r="H32" s="310"/>
      <c r="I32" s="307"/>
      <c r="J32" s="310"/>
      <c r="K32" s="307"/>
      <c r="L32" s="310"/>
      <c r="M32" s="307"/>
      <c r="N32" s="310"/>
      <c r="O32" s="307"/>
      <c r="P32" s="310"/>
      <c r="Q32" s="307"/>
      <c r="R32" s="310"/>
      <c r="S32" s="307"/>
      <c r="T32" s="310"/>
      <c r="U32" s="307"/>
      <c r="V32" s="310"/>
      <c r="W32" s="307"/>
      <c r="X32" s="308"/>
      <c r="Y32" s="309"/>
    </row>
    <row r="33" spans="2:25" ht="13.5" customHeight="1">
      <c r="B33" s="312"/>
      <c r="C33" s="51" t="s">
        <v>526</v>
      </c>
      <c r="D33" s="340" t="str">
        <f>IF(B28="","",VLOOKUP(B28,data!$A$1:$CA$300,12,FALSE))</f>
        <v>018-874-2930</v>
      </c>
      <c r="E33" s="341"/>
      <c r="F33" s="342"/>
      <c r="G33" s="314"/>
      <c r="H33" s="310"/>
      <c r="I33" s="307"/>
      <c r="J33" s="310"/>
      <c r="K33" s="307"/>
      <c r="L33" s="310"/>
      <c r="M33" s="307"/>
      <c r="N33" s="310"/>
      <c r="O33" s="307"/>
      <c r="P33" s="310"/>
      <c r="Q33" s="307"/>
      <c r="R33" s="310"/>
      <c r="S33" s="307"/>
      <c r="T33" s="310"/>
      <c r="U33" s="307"/>
      <c r="V33" s="310"/>
      <c r="W33" s="307"/>
      <c r="X33" s="308"/>
      <c r="Y33" s="309"/>
    </row>
    <row r="34" spans="2:25" ht="13.5" customHeight="1">
      <c r="B34" s="312"/>
      <c r="C34" s="51" t="s">
        <v>1184</v>
      </c>
      <c r="D34" s="340" t="str">
        <f>IF(B28="","",VLOOKUP(B28,data!$A$1:$CA$300,13,FALSE))</f>
        <v>018-874-2601</v>
      </c>
      <c r="E34" s="341"/>
      <c r="F34" s="342"/>
      <c r="G34" s="314"/>
      <c r="H34" s="310"/>
      <c r="I34" s="307"/>
      <c r="J34" s="310"/>
      <c r="K34" s="307"/>
      <c r="L34" s="310"/>
      <c r="M34" s="307"/>
      <c r="N34" s="310"/>
      <c r="O34" s="307"/>
      <c r="P34" s="310"/>
      <c r="Q34" s="307"/>
      <c r="R34" s="310"/>
      <c r="S34" s="307"/>
      <c r="T34" s="310"/>
      <c r="U34" s="307"/>
      <c r="V34" s="310"/>
      <c r="W34" s="307"/>
      <c r="X34" s="308"/>
      <c r="Y34" s="309"/>
    </row>
    <row r="35" spans="2:25" ht="3.75" customHeight="1">
      <c r="B35" s="312"/>
      <c r="C35" s="51"/>
      <c r="D35" s="53"/>
      <c r="E35" s="55"/>
      <c r="F35" s="60"/>
      <c r="G35" s="314"/>
      <c r="H35" s="310"/>
      <c r="I35" s="307"/>
      <c r="J35" s="310"/>
      <c r="K35" s="307"/>
      <c r="L35" s="310"/>
      <c r="M35" s="307"/>
      <c r="N35" s="310"/>
      <c r="O35" s="307"/>
      <c r="P35" s="310"/>
      <c r="Q35" s="307"/>
      <c r="R35" s="310"/>
      <c r="S35" s="307"/>
      <c r="T35" s="310"/>
      <c r="U35" s="307"/>
      <c r="V35" s="310"/>
      <c r="W35" s="307"/>
      <c r="X35" s="308"/>
      <c r="Y35" s="309"/>
    </row>
    <row r="36" spans="2:25" ht="13.5" customHeight="1">
      <c r="B36" s="312"/>
      <c r="C36" s="51" t="s">
        <v>326</v>
      </c>
      <c r="D36" s="54" t="str">
        <f>IF(B28="","",VLOOKUP(B28,data!$A$1:$CA$300,24,FALSE))</f>
        <v>09:00</v>
      </c>
      <c r="E36" s="57" t="s">
        <v>8</v>
      </c>
      <c r="F36" s="59" t="str">
        <f>IF(B28="","",VLOOKUP(B28,data!$A$1:$CA$300,25,FALSE))</f>
        <v>17:10</v>
      </c>
      <c r="G36" s="314"/>
      <c r="H36" s="310"/>
      <c r="I36" s="307"/>
      <c r="J36" s="310"/>
      <c r="K36" s="307"/>
      <c r="L36" s="310"/>
      <c r="M36" s="307"/>
      <c r="N36" s="310"/>
      <c r="O36" s="307"/>
      <c r="P36" s="310"/>
      <c r="Q36" s="307"/>
      <c r="R36" s="310"/>
      <c r="S36" s="307"/>
      <c r="T36" s="310"/>
      <c r="U36" s="307"/>
      <c r="V36" s="310"/>
      <c r="W36" s="307"/>
      <c r="X36" s="308"/>
      <c r="Y36" s="309"/>
    </row>
    <row r="37" spans="2:25" ht="27" customHeight="1">
      <c r="B37" s="313"/>
      <c r="C37" s="52" t="s">
        <v>1185</v>
      </c>
      <c r="D37" s="331" t="str">
        <f>IF(B28="","",VLOOKUP(B28,data!$A$1:$CA$300,26,FALSE))</f>
        <v>日曜、12/31～1/3</v>
      </c>
      <c r="E37" s="332"/>
      <c r="F37" s="333"/>
      <c r="G37" s="314"/>
      <c r="H37" s="310"/>
      <c r="I37" s="307"/>
      <c r="J37" s="310"/>
      <c r="K37" s="307"/>
      <c r="L37" s="310"/>
      <c r="M37" s="307"/>
      <c r="N37" s="310"/>
      <c r="O37" s="307"/>
      <c r="P37" s="310"/>
      <c r="Q37" s="307"/>
      <c r="R37" s="310"/>
      <c r="S37" s="307"/>
      <c r="T37" s="310"/>
      <c r="U37" s="307"/>
      <c r="V37" s="310"/>
      <c r="W37" s="307"/>
      <c r="X37" s="308"/>
      <c r="Y37" s="309"/>
    </row>
    <row r="38" spans="2:25" ht="33.75" customHeight="1">
      <c r="B38" s="311">
        <v>143</v>
      </c>
      <c r="C38" s="50" t="s">
        <v>462</v>
      </c>
      <c r="D38" s="343" t="str">
        <f>IF(B38="","",VLOOKUP(B38,data!$A$1:$CA$300,9,FALSE))</f>
        <v>介護老人保健施設湖東老健
通所リハビリテーション</v>
      </c>
      <c r="E38" s="344"/>
      <c r="F38" s="345"/>
      <c r="G38" s="314" t="str">
        <f>IF(B38="","",VLOOKUP(B38,data!$A$1:$CA$300,73,FALSE))</f>
        <v>30</v>
      </c>
      <c r="H38" s="310" t="str">
        <f>IF(B38="","",VLOOKUP(B38,data!$A$1:$CA$300,31,FALSE))</f>
        <v>要相談</v>
      </c>
      <c r="I38" s="307" t="str">
        <f>IF(B38="","",VLOOKUP(B38,data!$A$1:$CA$300,33,FALSE))</f>
        <v>要相談</v>
      </c>
      <c r="J38" s="310" t="str">
        <f>IF(B38="","",VLOOKUP(B38,data!$A$1:$CA$300,35,FALSE))</f>
        <v>要相談</v>
      </c>
      <c r="K38" s="307" t="str">
        <f>IF(B38="","",VLOOKUP(B38,data!$A$1:$CA$300,37,FALSE))</f>
        <v>要相談</v>
      </c>
      <c r="L38" s="310" t="str">
        <f>IF(B38="","",VLOOKUP(B38,data!$A$1:$CA$300,39,FALSE))</f>
        <v>要相談</v>
      </c>
      <c r="M38" s="307" t="str">
        <f>IF(B38="","",VLOOKUP(B38,data!$A$1:$CA$300,41,FALSE))</f>
        <v>要相談</v>
      </c>
      <c r="N38" s="310" t="str">
        <f>IF(B38="","",VLOOKUP(B38,data!$A$1:$CA$300,43,FALSE))</f>
        <v>×</v>
      </c>
      <c r="O38" s="307" t="str">
        <f>IF(B38="","",VLOOKUP(B38,data!$A$1:$CA$300,45,FALSE))</f>
        <v>×</v>
      </c>
      <c r="P38" s="310" t="str">
        <f>IF(B38="","",VLOOKUP(B38,data!$A$1:$CA$300,47,FALSE))</f>
        <v>○</v>
      </c>
      <c r="Q38" s="307" t="str">
        <f>IF(B38="","",VLOOKUP(B38,data!$A$1:$CA$300,49,FALSE))</f>
        <v>○</v>
      </c>
      <c r="R38" s="310" t="str">
        <f>IF(B38="","",VLOOKUP(B38,data!$A$1:$CA$300,51,FALSE))</f>
        <v>×</v>
      </c>
      <c r="S38" s="307" t="str">
        <f>IF(B38="","",VLOOKUP(B38,data!$A$1:$CA$300,53,FALSE))</f>
        <v>要相談</v>
      </c>
      <c r="T38" s="310" t="str">
        <f>IF(B38="","",VLOOKUP(B38,data!$A$1:$CA$300,55,FALSE))</f>
        <v>要相談</v>
      </c>
      <c r="U38" s="307" t="str">
        <f>IF(B38="","",VLOOKUP(B38,data!$A$1:$CA$300,57,FALSE))</f>
        <v>要相談</v>
      </c>
      <c r="V38" s="310" t="str">
        <f>IF(B38="","",VLOOKUP(B38,data!$A$1:$CA$300,59,FALSE))</f>
        <v>要相談</v>
      </c>
      <c r="W38" s="307" t="str">
        <f>IF(B38="","",VLOOKUP(B38,data!$A$1:$CA$300,61,FALSE))</f>
        <v>○</v>
      </c>
      <c r="X38" s="308" t="str">
        <f>IF(B38="","",VLOOKUP(B38,data!$A$1:$CA$300,77,FALSE))</f>
        <v>五城目町
井川町
八郎潟町
大潟村
潟上市
上小阿仁村
三種町
秋田市北部</v>
      </c>
      <c r="Y38" s="309" t="str">
        <f>IF(B38="","",VLOOKUP(B38,data!$A$1:$CA$300,78,FALSE))</f>
        <v>令和7年度中に移転予定。</v>
      </c>
    </row>
    <row r="39" spans="2:25" ht="15" customHeight="1">
      <c r="B39" s="312"/>
      <c r="C39" s="51" t="s">
        <v>637</v>
      </c>
      <c r="D39" s="337" t="str">
        <f>IF(B38="","",VLOOKUP(B38,data!$A$1:$CA$300,10,FALSE))</f>
        <v>018-1705</v>
      </c>
      <c r="E39" s="338"/>
      <c r="F39" s="339"/>
      <c r="G39" s="314"/>
      <c r="H39" s="310"/>
      <c r="I39" s="307"/>
      <c r="J39" s="310"/>
      <c r="K39" s="307"/>
      <c r="L39" s="310"/>
      <c r="M39" s="307"/>
      <c r="N39" s="310"/>
      <c r="O39" s="307"/>
      <c r="P39" s="310"/>
      <c r="Q39" s="307"/>
      <c r="R39" s="310"/>
      <c r="S39" s="307"/>
      <c r="T39" s="310"/>
      <c r="U39" s="307"/>
      <c r="V39" s="310"/>
      <c r="W39" s="307"/>
      <c r="X39" s="308"/>
      <c r="Y39" s="309"/>
    </row>
    <row r="40" spans="2:25" ht="13.5" customHeight="1">
      <c r="B40" s="312"/>
      <c r="C40" s="315" t="s">
        <v>515</v>
      </c>
      <c r="D40" s="316" t="str">
        <f>IF(B38="","",VLOOKUP(B38,data!$A$1:$CA$300,11,FALSE))</f>
        <v>五城目町字上町284-1</v>
      </c>
      <c r="E40" s="317"/>
      <c r="F40" s="318"/>
      <c r="G40" s="314"/>
      <c r="H40" s="310"/>
      <c r="I40" s="307"/>
      <c r="J40" s="310"/>
      <c r="K40" s="307"/>
      <c r="L40" s="310"/>
      <c r="M40" s="307"/>
      <c r="N40" s="310"/>
      <c r="O40" s="307"/>
      <c r="P40" s="310"/>
      <c r="Q40" s="307"/>
      <c r="R40" s="310"/>
      <c r="S40" s="307"/>
      <c r="T40" s="310"/>
      <c r="U40" s="307"/>
      <c r="V40" s="310"/>
      <c r="W40" s="307"/>
      <c r="X40" s="308"/>
      <c r="Y40" s="309"/>
    </row>
    <row r="41" spans="2:25" ht="13.5" customHeight="1">
      <c r="B41" s="312"/>
      <c r="C41" s="315"/>
      <c r="D41" s="316"/>
      <c r="E41" s="317"/>
      <c r="F41" s="318"/>
      <c r="G41" s="314"/>
      <c r="H41" s="310"/>
      <c r="I41" s="307"/>
      <c r="J41" s="310"/>
      <c r="K41" s="307"/>
      <c r="L41" s="310"/>
      <c r="M41" s="307"/>
      <c r="N41" s="310"/>
      <c r="O41" s="307"/>
      <c r="P41" s="310"/>
      <c r="Q41" s="307"/>
      <c r="R41" s="310"/>
      <c r="S41" s="307"/>
      <c r="T41" s="310"/>
      <c r="U41" s="307"/>
      <c r="V41" s="310"/>
      <c r="W41" s="307"/>
      <c r="X41" s="308"/>
      <c r="Y41" s="309"/>
    </row>
    <row r="42" spans="2:25" ht="3.75" customHeight="1">
      <c r="B42" s="312"/>
      <c r="C42" s="51"/>
      <c r="D42" s="53"/>
      <c r="E42" s="55"/>
      <c r="F42" s="60"/>
      <c r="G42" s="314"/>
      <c r="H42" s="310"/>
      <c r="I42" s="307"/>
      <c r="J42" s="310"/>
      <c r="K42" s="307"/>
      <c r="L42" s="310"/>
      <c r="M42" s="307"/>
      <c r="N42" s="310"/>
      <c r="O42" s="307"/>
      <c r="P42" s="310"/>
      <c r="Q42" s="307"/>
      <c r="R42" s="310"/>
      <c r="S42" s="307"/>
      <c r="T42" s="310"/>
      <c r="U42" s="307"/>
      <c r="V42" s="310"/>
      <c r="W42" s="307"/>
      <c r="X42" s="308"/>
      <c r="Y42" s="309"/>
    </row>
    <row r="43" spans="2:25" ht="13.5" customHeight="1">
      <c r="B43" s="312"/>
      <c r="C43" s="51" t="s">
        <v>526</v>
      </c>
      <c r="D43" s="340" t="str">
        <f>IF(B38="","",VLOOKUP(B38,data!$A$1:$CA$300,12,FALSE))</f>
        <v>018-855-1574</v>
      </c>
      <c r="E43" s="341"/>
      <c r="F43" s="342"/>
      <c r="G43" s="314"/>
      <c r="H43" s="310"/>
      <c r="I43" s="307"/>
      <c r="J43" s="310"/>
      <c r="K43" s="307"/>
      <c r="L43" s="310"/>
      <c r="M43" s="307"/>
      <c r="N43" s="310"/>
      <c r="O43" s="307"/>
      <c r="P43" s="310"/>
      <c r="Q43" s="307"/>
      <c r="R43" s="310"/>
      <c r="S43" s="307"/>
      <c r="T43" s="310"/>
      <c r="U43" s="307"/>
      <c r="V43" s="310"/>
      <c r="W43" s="307"/>
      <c r="X43" s="308"/>
      <c r="Y43" s="309"/>
    </row>
    <row r="44" spans="2:25" ht="13.5" customHeight="1">
      <c r="B44" s="312"/>
      <c r="C44" s="51" t="s">
        <v>1184</v>
      </c>
      <c r="D44" s="340" t="str">
        <f>IF(B38="","",VLOOKUP(B38,data!$A$1:$CA$300,13,FALSE))</f>
        <v>018-855-1555</v>
      </c>
      <c r="E44" s="341"/>
      <c r="F44" s="342"/>
      <c r="G44" s="314"/>
      <c r="H44" s="310"/>
      <c r="I44" s="307"/>
      <c r="J44" s="310"/>
      <c r="K44" s="307"/>
      <c r="L44" s="310"/>
      <c r="M44" s="307"/>
      <c r="N44" s="310"/>
      <c r="O44" s="307"/>
      <c r="P44" s="310"/>
      <c r="Q44" s="307"/>
      <c r="R44" s="310"/>
      <c r="S44" s="307"/>
      <c r="T44" s="310"/>
      <c r="U44" s="307"/>
      <c r="V44" s="310"/>
      <c r="W44" s="307"/>
      <c r="X44" s="308"/>
      <c r="Y44" s="309"/>
    </row>
    <row r="45" spans="2:25" ht="3.75" customHeight="1">
      <c r="B45" s="312"/>
      <c r="C45" s="51"/>
      <c r="D45" s="53"/>
      <c r="E45" s="55"/>
      <c r="F45" s="60"/>
      <c r="G45" s="314"/>
      <c r="H45" s="310"/>
      <c r="I45" s="307"/>
      <c r="J45" s="310"/>
      <c r="K45" s="307"/>
      <c r="L45" s="310"/>
      <c r="M45" s="307"/>
      <c r="N45" s="310"/>
      <c r="O45" s="307"/>
      <c r="P45" s="310"/>
      <c r="Q45" s="307"/>
      <c r="R45" s="310"/>
      <c r="S45" s="307"/>
      <c r="T45" s="310"/>
      <c r="U45" s="307"/>
      <c r="V45" s="310"/>
      <c r="W45" s="307"/>
      <c r="X45" s="308"/>
      <c r="Y45" s="309"/>
    </row>
    <row r="46" spans="2:25" ht="13.5" customHeight="1">
      <c r="B46" s="312"/>
      <c r="C46" s="51" t="s">
        <v>326</v>
      </c>
      <c r="D46" s="54" t="str">
        <f>IF(B38="","",VLOOKUP(B38,data!$A$1:$CA$300,24,FALSE))</f>
        <v>08:30</v>
      </c>
      <c r="E46" s="57" t="s">
        <v>8</v>
      </c>
      <c r="F46" s="59" t="str">
        <f>IF(B38="","",VLOOKUP(B38,data!$A$1:$CA$300,25,FALSE))</f>
        <v>17:30</v>
      </c>
      <c r="G46" s="314"/>
      <c r="H46" s="310"/>
      <c r="I46" s="307"/>
      <c r="J46" s="310"/>
      <c r="K46" s="307"/>
      <c r="L46" s="310"/>
      <c r="M46" s="307"/>
      <c r="N46" s="310"/>
      <c r="O46" s="307"/>
      <c r="P46" s="310"/>
      <c r="Q46" s="307"/>
      <c r="R46" s="310"/>
      <c r="S46" s="307"/>
      <c r="T46" s="310"/>
      <c r="U46" s="307"/>
      <c r="V46" s="310"/>
      <c r="W46" s="307"/>
      <c r="X46" s="308"/>
      <c r="Y46" s="309"/>
    </row>
    <row r="47" spans="2:25" ht="27" customHeight="1">
      <c r="B47" s="313"/>
      <c r="C47" s="52" t="s">
        <v>1185</v>
      </c>
      <c r="D47" s="331" t="str">
        <f>IF(B38="","",VLOOKUP(B38,data!$A$1:$CA$300,26,FALSE))</f>
        <v>日曜、年末年始</v>
      </c>
      <c r="E47" s="332"/>
      <c r="F47" s="333"/>
      <c r="G47" s="314"/>
      <c r="H47" s="310"/>
      <c r="I47" s="307"/>
      <c r="J47" s="310"/>
      <c r="K47" s="307"/>
      <c r="L47" s="310"/>
      <c r="M47" s="307"/>
      <c r="N47" s="310"/>
      <c r="O47" s="307"/>
      <c r="P47" s="310"/>
      <c r="Q47" s="307"/>
      <c r="R47" s="310"/>
      <c r="S47" s="307"/>
      <c r="T47" s="310"/>
      <c r="U47" s="307"/>
      <c r="V47" s="310"/>
      <c r="W47" s="307"/>
      <c r="X47" s="308"/>
      <c r="Y47" s="309"/>
    </row>
    <row r="48" spans="2:25" ht="33.75" customHeight="1">
      <c r="B48" s="311">
        <v>144</v>
      </c>
      <c r="C48" s="50" t="s">
        <v>462</v>
      </c>
      <c r="D48" s="343" t="str">
        <f>IF(B48="","",VLOOKUP(B48,data!$A$1:$CA$300,9,FALSE))</f>
        <v>介護老人保健施設榮寿苑</v>
      </c>
      <c r="E48" s="344"/>
      <c r="F48" s="345"/>
      <c r="G48" s="314" t="str">
        <f>IF(B48="","",VLOOKUP(B48,data!$A$1:$CA$300,73,FALSE))</f>
        <v>10</v>
      </c>
      <c r="H48" s="310" t="str">
        <f>IF(B48="","",VLOOKUP(B48,data!$A$1:$CA$300,31,FALSE))</f>
        <v>×</v>
      </c>
      <c r="I48" s="307" t="str">
        <f>IF(B48="","",VLOOKUP(B48,data!$A$1:$CA$300,33,FALSE))</f>
        <v>×</v>
      </c>
      <c r="J48" s="310" t="str">
        <f>IF(B48="","",VLOOKUP(B48,data!$A$1:$CA$300,35,FALSE))</f>
        <v>×</v>
      </c>
      <c r="K48" s="307" t="str">
        <f>IF(B48="","",VLOOKUP(B48,data!$A$1:$CA$300,37,FALSE))</f>
        <v>×</v>
      </c>
      <c r="L48" s="310" t="str">
        <f>IF(B48="","",VLOOKUP(B48,data!$A$1:$CA$300,39,FALSE))</f>
        <v>×</v>
      </c>
      <c r="M48" s="307" t="str">
        <f>IF(B48="","",VLOOKUP(B48,data!$A$1:$CA$300,41,FALSE))</f>
        <v>×</v>
      </c>
      <c r="N48" s="310" t="str">
        <f>IF(B48="","",VLOOKUP(B48,data!$A$1:$CA$300,43,FALSE))</f>
        <v>×</v>
      </c>
      <c r="O48" s="307" t="str">
        <f>IF(B48="","",VLOOKUP(B48,data!$A$1:$CA$300,45,FALSE))</f>
        <v>×</v>
      </c>
      <c r="P48" s="310" t="str">
        <f>IF(B48="","",VLOOKUP(B48,data!$A$1:$CA$300,47,FALSE))</f>
        <v>×</v>
      </c>
      <c r="Q48" s="307" t="str">
        <f>IF(B48="","",VLOOKUP(B48,data!$A$1:$CA$300,49,FALSE))</f>
        <v>×</v>
      </c>
      <c r="R48" s="310" t="str">
        <f>IF(B48="","",VLOOKUP(B48,data!$A$1:$CA$300,51,FALSE))</f>
        <v>×</v>
      </c>
      <c r="S48" s="307" t="str">
        <f>IF(B48="","",VLOOKUP(B48,data!$A$1:$CA$300,53,FALSE))</f>
        <v>×</v>
      </c>
      <c r="T48" s="310" t="str">
        <f>IF(B48="","",VLOOKUP(B48,data!$A$1:$CA$300,55,FALSE))</f>
        <v>○</v>
      </c>
      <c r="U48" s="307" t="str">
        <f>IF(B48="","",VLOOKUP(B48,data!$A$1:$CA$300,57,FALSE))</f>
        <v>○</v>
      </c>
      <c r="V48" s="310" t="str">
        <f>IF(B48="","",VLOOKUP(B48,data!$A$1:$CA$300,59,FALSE))</f>
        <v>要相談</v>
      </c>
      <c r="W48" s="307" t="str">
        <f>IF(B48="","",VLOOKUP(B48,data!$A$1:$CA$300,61,FALSE))</f>
        <v>×</v>
      </c>
      <c r="X48" s="308" t="str">
        <f>IF(B48="","",VLOOKUP(B48,data!$A$1:$CA$300,77,FALSE))</f>
        <v>八郎潟町
五城目町</v>
      </c>
      <c r="Y48" s="309" t="str">
        <f>IF(B48="","",VLOOKUP(B48,data!$A$1:$CA$300,78,FALSE))</f>
        <v/>
      </c>
    </row>
    <row r="49" spans="2:25" ht="15" customHeight="1">
      <c r="B49" s="312"/>
      <c r="C49" s="51" t="s">
        <v>637</v>
      </c>
      <c r="D49" s="337" t="str">
        <f>IF(B48="","",VLOOKUP(B48,data!$A$1:$CA$300,10,FALSE))</f>
        <v>018-1601</v>
      </c>
      <c r="E49" s="338"/>
      <c r="F49" s="339"/>
      <c r="G49" s="314"/>
      <c r="H49" s="310"/>
      <c r="I49" s="307"/>
      <c r="J49" s="310"/>
      <c r="K49" s="307"/>
      <c r="L49" s="310"/>
      <c r="M49" s="307"/>
      <c r="N49" s="310"/>
      <c r="O49" s="307"/>
      <c r="P49" s="310"/>
      <c r="Q49" s="307"/>
      <c r="R49" s="310"/>
      <c r="S49" s="307"/>
      <c r="T49" s="310"/>
      <c r="U49" s="307"/>
      <c r="V49" s="310"/>
      <c r="W49" s="307"/>
      <c r="X49" s="308"/>
      <c r="Y49" s="309"/>
    </row>
    <row r="50" spans="2:25" ht="13.5" customHeight="1">
      <c r="B50" s="312"/>
      <c r="C50" s="315" t="s">
        <v>515</v>
      </c>
      <c r="D50" s="316" t="str">
        <f>IF(B48="","",VLOOKUP(B48,data!$A$1:$CA$300,11,FALSE))</f>
        <v>八郎潟町真坂字沢田43-10</v>
      </c>
      <c r="E50" s="317"/>
      <c r="F50" s="318"/>
      <c r="G50" s="314"/>
      <c r="H50" s="310"/>
      <c r="I50" s="307"/>
      <c r="J50" s="310"/>
      <c r="K50" s="307"/>
      <c r="L50" s="310"/>
      <c r="M50" s="307"/>
      <c r="N50" s="310"/>
      <c r="O50" s="307"/>
      <c r="P50" s="310"/>
      <c r="Q50" s="307"/>
      <c r="R50" s="310"/>
      <c r="S50" s="307"/>
      <c r="T50" s="310"/>
      <c r="U50" s="307"/>
      <c r="V50" s="310"/>
      <c r="W50" s="307"/>
      <c r="X50" s="308"/>
      <c r="Y50" s="309"/>
    </row>
    <row r="51" spans="2:25" ht="13.5" customHeight="1">
      <c r="B51" s="312"/>
      <c r="C51" s="315"/>
      <c r="D51" s="316"/>
      <c r="E51" s="317"/>
      <c r="F51" s="318"/>
      <c r="G51" s="314"/>
      <c r="H51" s="310"/>
      <c r="I51" s="307"/>
      <c r="J51" s="310"/>
      <c r="K51" s="307"/>
      <c r="L51" s="310"/>
      <c r="M51" s="307"/>
      <c r="N51" s="310"/>
      <c r="O51" s="307"/>
      <c r="P51" s="310"/>
      <c r="Q51" s="307"/>
      <c r="R51" s="310"/>
      <c r="S51" s="307"/>
      <c r="T51" s="310"/>
      <c r="U51" s="307"/>
      <c r="V51" s="310"/>
      <c r="W51" s="307"/>
      <c r="X51" s="308"/>
      <c r="Y51" s="309"/>
    </row>
    <row r="52" spans="2:25" ht="3.75" customHeight="1">
      <c r="B52" s="312"/>
      <c r="C52" s="51"/>
      <c r="D52" s="53"/>
      <c r="E52" s="55"/>
      <c r="F52" s="60"/>
      <c r="G52" s="314"/>
      <c r="H52" s="310"/>
      <c r="I52" s="307"/>
      <c r="J52" s="310"/>
      <c r="K52" s="307"/>
      <c r="L52" s="310"/>
      <c r="M52" s="307"/>
      <c r="N52" s="310"/>
      <c r="O52" s="307"/>
      <c r="P52" s="310"/>
      <c r="Q52" s="307"/>
      <c r="R52" s="310"/>
      <c r="S52" s="307"/>
      <c r="T52" s="310"/>
      <c r="U52" s="307"/>
      <c r="V52" s="310"/>
      <c r="W52" s="307"/>
      <c r="X52" s="308"/>
      <c r="Y52" s="309"/>
    </row>
    <row r="53" spans="2:25" ht="13.5" customHeight="1">
      <c r="B53" s="312"/>
      <c r="C53" s="51" t="s">
        <v>526</v>
      </c>
      <c r="D53" s="340" t="str">
        <f>IF(B48="","",VLOOKUP(B48,data!$A$1:$CA$300,12,FALSE))</f>
        <v>018-875-3881</v>
      </c>
      <c r="E53" s="341"/>
      <c r="F53" s="342"/>
      <c r="G53" s="314"/>
      <c r="H53" s="310"/>
      <c r="I53" s="307"/>
      <c r="J53" s="310"/>
      <c r="K53" s="307"/>
      <c r="L53" s="310"/>
      <c r="M53" s="307"/>
      <c r="N53" s="310"/>
      <c r="O53" s="307"/>
      <c r="P53" s="310"/>
      <c r="Q53" s="307"/>
      <c r="R53" s="310"/>
      <c r="S53" s="307"/>
      <c r="T53" s="310"/>
      <c r="U53" s="307"/>
      <c r="V53" s="310"/>
      <c r="W53" s="307"/>
      <c r="X53" s="308"/>
      <c r="Y53" s="309"/>
    </row>
    <row r="54" spans="2:25" ht="13.5" customHeight="1">
      <c r="B54" s="312"/>
      <c r="C54" s="51" t="s">
        <v>1184</v>
      </c>
      <c r="D54" s="340" t="str">
        <f>IF(B48="","",VLOOKUP(B48,data!$A$1:$CA$300,13,FALSE))</f>
        <v>018-875-3883</v>
      </c>
      <c r="E54" s="341"/>
      <c r="F54" s="342"/>
      <c r="G54" s="314"/>
      <c r="H54" s="310"/>
      <c r="I54" s="307"/>
      <c r="J54" s="310"/>
      <c r="K54" s="307"/>
      <c r="L54" s="310"/>
      <c r="M54" s="307"/>
      <c r="N54" s="310"/>
      <c r="O54" s="307"/>
      <c r="P54" s="310"/>
      <c r="Q54" s="307"/>
      <c r="R54" s="310"/>
      <c r="S54" s="307"/>
      <c r="T54" s="310"/>
      <c r="U54" s="307"/>
      <c r="V54" s="310"/>
      <c r="W54" s="307"/>
      <c r="X54" s="308"/>
      <c r="Y54" s="309"/>
    </row>
    <row r="55" spans="2:25" ht="3.75" customHeight="1">
      <c r="B55" s="312"/>
      <c r="C55" s="51"/>
      <c r="D55" s="53"/>
      <c r="E55" s="55"/>
      <c r="F55" s="60"/>
      <c r="G55" s="314"/>
      <c r="H55" s="310"/>
      <c r="I55" s="307"/>
      <c r="J55" s="310"/>
      <c r="K55" s="307"/>
      <c r="L55" s="310"/>
      <c r="M55" s="307"/>
      <c r="N55" s="310"/>
      <c r="O55" s="307"/>
      <c r="P55" s="310"/>
      <c r="Q55" s="307"/>
      <c r="R55" s="310"/>
      <c r="S55" s="307"/>
      <c r="T55" s="310"/>
      <c r="U55" s="307"/>
      <c r="V55" s="310"/>
      <c r="W55" s="307"/>
      <c r="X55" s="308"/>
      <c r="Y55" s="309"/>
    </row>
    <row r="56" spans="2:25" ht="13.5" customHeight="1">
      <c r="B56" s="312"/>
      <c r="C56" s="51" t="s">
        <v>1280</v>
      </c>
      <c r="D56" s="54" t="str">
        <f>IF(B48="","",VLOOKUP(B48,data!$A$1:$CA$300,24,FALSE))</f>
        <v>09:30</v>
      </c>
      <c r="E56" s="57" t="s">
        <v>8</v>
      </c>
      <c r="F56" s="59" t="str">
        <f>IF(B48="","",VLOOKUP(B48,data!$A$1:$CA$300,25,FALSE))</f>
        <v>16:00</v>
      </c>
      <c r="G56" s="314"/>
      <c r="H56" s="310"/>
      <c r="I56" s="307"/>
      <c r="J56" s="310"/>
      <c r="K56" s="307"/>
      <c r="L56" s="310"/>
      <c r="M56" s="307"/>
      <c r="N56" s="310"/>
      <c r="O56" s="307"/>
      <c r="P56" s="310"/>
      <c r="Q56" s="307"/>
      <c r="R56" s="310"/>
      <c r="S56" s="307"/>
      <c r="T56" s="310"/>
      <c r="U56" s="307"/>
      <c r="V56" s="310"/>
      <c r="W56" s="307"/>
      <c r="X56" s="308"/>
      <c r="Y56" s="309"/>
    </row>
    <row r="57" spans="2:25" ht="27" customHeight="1">
      <c r="B57" s="313"/>
      <c r="C57" s="52" t="s">
        <v>1185</v>
      </c>
      <c r="D57" s="331" t="str">
        <f>IF(B48="","",VLOOKUP(B48,data!$A$1:$CA$300,26,FALSE))</f>
        <v>日曜、祝日、年末年始、
お盆</v>
      </c>
      <c r="E57" s="332"/>
      <c r="F57" s="333"/>
      <c r="G57" s="314"/>
      <c r="H57" s="310"/>
      <c r="I57" s="307"/>
      <c r="J57" s="310"/>
      <c r="K57" s="307"/>
      <c r="L57" s="310"/>
      <c r="M57" s="307"/>
      <c r="N57" s="310"/>
      <c r="O57" s="307"/>
      <c r="P57" s="310"/>
      <c r="Q57" s="307"/>
      <c r="R57" s="310"/>
      <c r="S57" s="307"/>
      <c r="T57" s="310"/>
      <c r="U57" s="307"/>
      <c r="V57" s="310"/>
      <c r="W57" s="307"/>
      <c r="X57" s="308"/>
      <c r="Y57" s="309"/>
    </row>
  </sheetData>
  <mergeCells count="157">
    <mergeCell ref="H1:W1"/>
    <mergeCell ref="D8:F8"/>
    <mergeCell ref="D9:F9"/>
    <mergeCell ref="D13:F13"/>
    <mergeCell ref="D14:F14"/>
    <mergeCell ref="D17:F17"/>
    <mergeCell ref="D18:F18"/>
    <mergeCell ref="D19:F19"/>
    <mergeCell ref="D23:F23"/>
    <mergeCell ref="I2:I7"/>
    <mergeCell ref="J2:J7"/>
    <mergeCell ref="K2:K7"/>
    <mergeCell ref="L2:L7"/>
    <mergeCell ref="M2:M7"/>
    <mergeCell ref="N2:N7"/>
    <mergeCell ref="O2:O7"/>
    <mergeCell ref="P2:P7"/>
    <mergeCell ref="Q2:Q7"/>
    <mergeCell ref="R2:R7"/>
    <mergeCell ref="S2:S7"/>
    <mergeCell ref="T2:T7"/>
    <mergeCell ref="U2:U7"/>
    <mergeCell ref="V2:V7"/>
    <mergeCell ref="W2:W7"/>
    <mergeCell ref="D39:F39"/>
    <mergeCell ref="H2:H7"/>
    <mergeCell ref="D24:F24"/>
    <mergeCell ref="D27:F27"/>
    <mergeCell ref="D28:F28"/>
    <mergeCell ref="D29:F29"/>
    <mergeCell ref="D33:F33"/>
    <mergeCell ref="D34:F34"/>
    <mergeCell ref="D37:F37"/>
    <mergeCell ref="D38:F38"/>
    <mergeCell ref="D20:F21"/>
    <mergeCell ref="C40:C41"/>
    <mergeCell ref="D40:F41"/>
    <mergeCell ref="C50:C51"/>
    <mergeCell ref="D50:F51"/>
    <mergeCell ref="D43:F43"/>
    <mergeCell ref="D44:F44"/>
    <mergeCell ref="D47:F47"/>
    <mergeCell ref="D48:F48"/>
    <mergeCell ref="D49:F49"/>
    <mergeCell ref="B1:B7"/>
    <mergeCell ref="C1:F7"/>
    <mergeCell ref="G1:G7"/>
    <mergeCell ref="X1:X7"/>
    <mergeCell ref="Y1:Y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C10:C11"/>
    <mergeCell ref="D10:F11"/>
    <mergeCell ref="C20:C21"/>
    <mergeCell ref="Q28:Q37"/>
    <mergeCell ref="R28:R37"/>
    <mergeCell ref="S28:S37"/>
    <mergeCell ref="T28:T37"/>
    <mergeCell ref="U28:U37"/>
    <mergeCell ref="V28:V37"/>
    <mergeCell ref="W28:W37"/>
    <mergeCell ref="B28:B37"/>
    <mergeCell ref="G28:G37"/>
    <mergeCell ref="H28:H37"/>
    <mergeCell ref="I28:I37"/>
    <mergeCell ref="J28:J37"/>
    <mergeCell ref="K28:K37"/>
    <mergeCell ref="L28:L37"/>
    <mergeCell ref="M28:M37"/>
    <mergeCell ref="N28:N37"/>
    <mergeCell ref="C30:C31"/>
    <mergeCell ref="D30:F31"/>
    <mergeCell ref="X28:X37"/>
    <mergeCell ref="Y28:Y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W47"/>
    <mergeCell ref="X38:X47"/>
    <mergeCell ref="Y38:Y47"/>
    <mergeCell ref="O28:O37"/>
    <mergeCell ref="P28:P37"/>
    <mergeCell ref="B48:B57"/>
    <mergeCell ref="G48:G57"/>
    <mergeCell ref="H48:H57"/>
    <mergeCell ref="I48:I57"/>
    <mergeCell ref="J48:J57"/>
    <mergeCell ref="K48:K57"/>
    <mergeCell ref="L48:L57"/>
    <mergeCell ref="M48:M57"/>
    <mergeCell ref="N48:N57"/>
    <mergeCell ref="D53:F53"/>
    <mergeCell ref="D54:F54"/>
    <mergeCell ref="D57:F57"/>
    <mergeCell ref="X48:X57"/>
    <mergeCell ref="Y48:Y57"/>
    <mergeCell ref="O48:O57"/>
    <mergeCell ref="P48:P57"/>
    <mergeCell ref="Q48:Q57"/>
    <mergeCell ref="R48:R57"/>
    <mergeCell ref="S48:S57"/>
    <mergeCell ref="T48:T57"/>
    <mergeCell ref="U48:U57"/>
    <mergeCell ref="V48:V57"/>
    <mergeCell ref="W48:W57"/>
  </mergeCells>
  <phoneticPr fontId="17"/>
  <pageMargins left="0.50314960629921257" right="0.50314960629921257" top="0.35629921259842523" bottom="0.35629921259842523"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59"/>
  <sheetViews>
    <sheetView view="pageBreakPreview" zoomScaleSheetLayoutView="100" workbookViewId="0">
      <pane ySplit="7" topLeftCell="A46" activePane="bottomLeft" state="frozenSplit"/>
      <selection pane="bottomLeft" activeCell="B48" sqref="B48:B57"/>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22" width="3.125" style="48" customWidth="1"/>
    <col min="23" max="24" width="2.5" style="48" customWidth="1"/>
    <col min="25" max="25" width="5" style="48" customWidth="1"/>
    <col min="26" max="27" width="11.875" style="48" customWidth="1"/>
    <col min="28" max="28" width="9" style="48" customWidth="1"/>
    <col min="29" max="16384" width="9" style="48"/>
  </cols>
  <sheetData>
    <row r="1" spans="2:27" ht="20.25" customHeight="1">
      <c r="B1" s="207" t="s">
        <v>40</v>
      </c>
      <c r="C1" s="319" t="s">
        <v>538</v>
      </c>
      <c r="D1" s="320"/>
      <c r="E1" s="320"/>
      <c r="F1" s="321"/>
      <c r="G1" s="330" t="s">
        <v>1013</v>
      </c>
      <c r="H1" s="330"/>
      <c r="I1" s="330"/>
      <c r="J1" s="330"/>
      <c r="K1" s="330"/>
      <c r="L1" s="330"/>
      <c r="M1" s="330"/>
      <c r="N1" s="330"/>
      <c r="O1" s="330"/>
      <c r="P1" s="330"/>
      <c r="Q1" s="330"/>
      <c r="R1" s="330"/>
      <c r="S1" s="330"/>
      <c r="T1" s="330"/>
      <c r="U1" s="330"/>
      <c r="V1" s="330"/>
      <c r="W1" s="422" t="s">
        <v>1334</v>
      </c>
      <c r="X1" s="425" t="s">
        <v>1308</v>
      </c>
      <c r="Y1" s="428" t="s">
        <v>43</v>
      </c>
      <c r="Z1" s="329" t="s">
        <v>1043</v>
      </c>
      <c r="AA1" s="329" t="s">
        <v>104</v>
      </c>
    </row>
    <row r="2" spans="2:27" ht="11.25" customHeight="1">
      <c r="B2" s="208"/>
      <c r="C2" s="322"/>
      <c r="D2" s="323"/>
      <c r="E2" s="323"/>
      <c r="F2" s="324"/>
      <c r="G2" s="347" t="s">
        <v>1032</v>
      </c>
      <c r="H2" s="346" t="s">
        <v>1082</v>
      </c>
      <c r="I2" s="347" t="s">
        <v>1159</v>
      </c>
      <c r="J2" s="346" t="s">
        <v>296</v>
      </c>
      <c r="K2" s="347" t="s">
        <v>1176</v>
      </c>
      <c r="L2" s="346" t="s">
        <v>1177</v>
      </c>
      <c r="M2" s="347" t="s">
        <v>568</v>
      </c>
      <c r="N2" s="346" t="s">
        <v>1124</v>
      </c>
      <c r="O2" s="347" t="s">
        <v>41</v>
      </c>
      <c r="P2" s="346" t="s">
        <v>1178</v>
      </c>
      <c r="Q2" s="347" t="s">
        <v>1164</v>
      </c>
      <c r="R2" s="346" t="s">
        <v>1068</v>
      </c>
      <c r="S2" s="347" t="s">
        <v>893</v>
      </c>
      <c r="T2" s="346" t="s">
        <v>1179</v>
      </c>
      <c r="U2" s="347" t="s">
        <v>847</v>
      </c>
      <c r="V2" s="346" t="s">
        <v>1363</v>
      </c>
      <c r="W2" s="423"/>
      <c r="X2" s="426"/>
      <c r="Y2" s="429"/>
      <c r="Z2" s="330"/>
      <c r="AA2" s="330"/>
    </row>
    <row r="3" spans="2:27" ht="11.25" customHeight="1">
      <c r="B3" s="208"/>
      <c r="C3" s="322"/>
      <c r="D3" s="323"/>
      <c r="E3" s="323"/>
      <c r="F3" s="324"/>
      <c r="G3" s="347"/>
      <c r="H3" s="346"/>
      <c r="I3" s="347"/>
      <c r="J3" s="346"/>
      <c r="K3" s="347"/>
      <c r="L3" s="346"/>
      <c r="M3" s="347"/>
      <c r="N3" s="346"/>
      <c r="O3" s="347"/>
      <c r="P3" s="346"/>
      <c r="Q3" s="347"/>
      <c r="R3" s="346"/>
      <c r="S3" s="347"/>
      <c r="T3" s="346"/>
      <c r="U3" s="347"/>
      <c r="V3" s="346"/>
      <c r="W3" s="423"/>
      <c r="X3" s="426"/>
      <c r="Y3" s="429"/>
      <c r="Z3" s="330"/>
      <c r="AA3" s="330"/>
    </row>
    <row r="4" spans="2:27" ht="11.25" customHeight="1">
      <c r="B4" s="208"/>
      <c r="C4" s="322"/>
      <c r="D4" s="323"/>
      <c r="E4" s="323"/>
      <c r="F4" s="324"/>
      <c r="G4" s="347"/>
      <c r="H4" s="346"/>
      <c r="I4" s="347"/>
      <c r="J4" s="346"/>
      <c r="K4" s="347"/>
      <c r="L4" s="346"/>
      <c r="M4" s="347"/>
      <c r="N4" s="346"/>
      <c r="O4" s="347"/>
      <c r="P4" s="346"/>
      <c r="Q4" s="347"/>
      <c r="R4" s="346"/>
      <c r="S4" s="347"/>
      <c r="T4" s="346"/>
      <c r="U4" s="347"/>
      <c r="V4" s="346"/>
      <c r="W4" s="423"/>
      <c r="X4" s="426"/>
      <c r="Y4" s="429"/>
      <c r="Z4" s="330"/>
      <c r="AA4" s="330"/>
    </row>
    <row r="5" spans="2:27" ht="11.25" customHeight="1">
      <c r="B5" s="208"/>
      <c r="C5" s="322"/>
      <c r="D5" s="323"/>
      <c r="E5" s="323"/>
      <c r="F5" s="324"/>
      <c r="G5" s="347"/>
      <c r="H5" s="346"/>
      <c r="I5" s="347"/>
      <c r="J5" s="346"/>
      <c r="K5" s="347"/>
      <c r="L5" s="346"/>
      <c r="M5" s="347"/>
      <c r="N5" s="346"/>
      <c r="O5" s="347"/>
      <c r="P5" s="346"/>
      <c r="Q5" s="347"/>
      <c r="R5" s="346"/>
      <c r="S5" s="347"/>
      <c r="T5" s="346"/>
      <c r="U5" s="347"/>
      <c r="V5" s="346"/>
      <c r="W5" s="423"/>
      <c r="X5" s="426"/>
      <c r="Y5" s="429"/>
      <c r="Z5" s="330"/>
      <c r="AA5" s="330"/>
    </row>
    <row r="6" spans="2:27" ht="11.25" customHeight="1">
      <c r="B6" s="208"/>
      <c r="C6" s="322"/>
      <c r="D6" s="323"/>
      <c r="E6" s="323"/>
      <c r="F6" s="324"/>
      <c r="G6" s="347"/>
      <c r="H6" s="346"/>
      <c r="I6" s="347"/>
      <c r="J6" s="346"/>
      <c r="K6" s="347"/>
      <c r="L6" s="346"/>
      <c r="M6" s="347"/>
      <c r="N6" s="346"/>
      <c r="O6" s="347"/>
      <c r="P6" s="346"/>
      <c r="Q6" s="347"/>
      <c r="R6" s="346"/>
      <c r="S6" s="347"/>
      <c r="T6" s="346"/>
      <c r="U6" s="347"/>
      <c r="V6" s="346"/>
      <c r="W6" s="423"/>
      <c r="X6" s="426"/>
      <c r="Y6" s="429"/>
      <c r="Z6" s="330"/>
      <c r="AA6" s="330"/>
    </row>
    <row r="7" spans="2:27" ht="11.25" customHeight="1">
      <c r="B7" s="209"/>
      <c r="C7" s="325"/>
      <c r="D7" s="326"/>
      <c r="E7" s="326"/>
      <c r="F7" s="327"/>
      <c r="G7" s="347"/>
      <c r="H7" s="346"/>
      <c r="I7" s="347"/>
      <c r="J7" s="346"/>
      <c r="K7" s="347"/>
      <c r="L7" s="346"/>
      <c r="M7" s="347"/>
      <c r="N7" s="346"/>
      <c r="O7" s="347"/>
      <c r="P7" s="346"/>
      <c r="Q7" s="347"/>
      <c r="R7" s="346"/>
      <c r="S7" s="347"/>
      <c r="T7" s="346"/>
      <c r="U7" s="347"/>
      <c r="V7" s="346"/>
      <c r="W7" s="424"/>
      <c r="X7" s="427"/>
      <c r="Y7" s="430"/>
      <c r="Z7" s="330"/>
      <c r="AA7" s="330"/>
    </row>
    <row r="8" spans="2:27" ht="33.75" customHeight="1">
      <c r="B8" s="311">
        <v>145</v>
      </c>
      <c r="C8" s="50" t="s">
        <v>462</v>
      </c>
      <c r="D8" s="334" t="str">
        <f>IF(B8="","",VLOOKUP(B8,data!$A$1:$CA$300,9,FALSE))</f>
        <v>訪問看護ステーション
すてっぷ</v>
      </c>
      <c r="E8" s="335"/>
      <c r="F8" s="336"/>
      <c r="G8" s="310" t="str">
        <f>IF(B8="","",VLOOKUP(B8,data!$A$1:$CA$300,31,FALSE))</f>
        <v>要相談</v>
      </c>
      <c r="H8" s="307" t="str">
        <f>IF(B8="","",VLOOKUP(B8,data!$A$1:$CA$300,33,FALSE))</f>
        <v>要相談</v>
      </c>
      <c r="I8" s="310" t="str">
        <f>IF(B8="","",VLOOKUP(B8,data!$A$1:$CA$300,35,FALSE))</f>
        <v>×</v>
      </c>
      <c r="J8" s="307" t="str">
        <f>IF(B8="","",VLOOKUP(B8,data!$A$1:$CA$300,37,FALSE))</f>
        <v>要相談</v>
      </c>
      <c r="K8" s="310" t="str">
        <f>IF(B8="","",VLOOKUP(B8,data!$A$1:$CA$300,39,FALSE))</f>
        <v>○</v>
      </c>
      <c r="L8" s="307" t="str">
        <f>IF(B8="","",VLOOKUP(B8,data!$A$1:$CA$300,41,FALSE))</f>
        <v>×</v>
      </c>
      <c r="M8" s="310" t="str">
        <f>IF(B8="","",VLOOKUP(B8,data!$A$1:$CA$300,43,FALSE))</f>
        <v>×</v>
      </c>
      <c r="N8" s="307" t="str">
        <f>IF(B8="","",VLOOKUP(B8,data!$A$1:$CA$300,45,FALSE))</f>
        <v>要相談</v>
      </c>
      <c r="O8" s="310" t="str">
        <f>IF(B8="","",VLOOKUP(B8,data!$A$1:$CA$300,47,FALSE))</f>
        <v>要相談</v>
      </c>
      <c r="P8" s="307" t="str">
        <f>IF(B8="","",VLOOKUP(B8,data!$A$1:$CA$300,49,FALSE))</f>
        <v>○</v>
      </c>
      <c r="Q8" s="310" t="str">
        <f>IF(B8="","",VLOOKUP(B8,data!$A$1:$CA$300,51,FALSE))</f>
        <v>×</v>
      </c>
      <c r="R8" s="307" t="str">
        <f>IF(B8="","",VLOOKUP(B8,data!$A$1:$CA$300,53,FALSE))</f>
        <v>×</v>
      </c>
      <c r="S8" s="310" t="str">
        <f>IF(B8="","",VLOOKUP(B8,data!$A$1:$CA$300,55,FALSE))</f>
        <v>要相談</v>
      </c>
      <c r="T8" s="307" t="str">
        <f>IF(B8="","",VLOOKUP(B8,data!$A$1:$CA$300,57,FALSE))</f>
        <v>○</v>
      </c>
      <c r="U8" s="310" t="str">
        <f>IF(B8="","",VLOOKUP(B8,data!$A$1:$CA$300,59,FALSE))</f>
        <v>要相談</v>
      </c>
      <c r="V8" s="307" t="str">
        <f>IF(B8="","",VLOOKUP(B8,data!$A$1:$CA$300,61,FALSE))</f>
        <v>×</v>
      </c>
      <c r="W8" s="416" t="str">
        <f>IF(B8="","",VLOOKUP(B8,data!$A$1:$CA$300,71,FALSE))</f>
        <v>不可</v>
      </c>
      <c r="X8" s="417"/>
      <c r="Y8" s="413" t="str">
        <f>IF(B8="","",VLOOKUP(B8,data!$A$1:$CA$300,72,FALSE))</f>
        <v>－</v>
      </c>
      <c r="Z8" s="308" t="str">
        <f>IF(B8="","",VLOOKUP(B8,data!$A$1:$CA$300,77,FALSE))</f>
        <v>潟上市
秋田市金足等
北部エリア</v>
      </c>
      <c r="AA8" s="309" t="str">
        <f>IF(B8="","",VLOOKUP(B8,data!$A$1:$CA$300,78,FALSE))</f>
        <v/>
      </c>
    </row>
    <row r="9" spans="2:27" ht="15" customHeight="1">
      <c r="B9" s="312"/>
      <c r="C9" s="51" t="s">
        <v>637</v>
      </c>
      <c r="D9" s="337" t="str">
        <f>IF(B8="","",VLOOKUP(B8,data!$A$1:$CA$300,10,FALSE))</f>
        <v>010-0101</v>
      </c>
      <c r="E9" s="338"/>
      <c r="F9" s="339"/>
      <c r="G9" s="310"/>
      <c r="H9" s="307"/>
      <c r="I9" s="310"/>
      <c r="J9" s="307"/>
      <c r="K9" s="310"/>
      <c r="L9" s="307"/>
      <c r="M9" s="310"/>
      <c r="N9" s="307"/>
      <c r="O9" s="310"/>
      <c r="P9" s="307"/>
      <c r="Q9" s="310"/>
      <c r="R9" s="307"/>
      <c r="S9" s="310"/>
      <c r="T9" s="307"/>
      <c r="U9" s="310"/>
      <c r="V9" s="307"/>
      <c r="W9" s="418"/>
      <c r="X9" s="419"/>
      <c r="Y9" s="414"/>
      <c r="Z9" s="308"/>
      <c r="AA9" s="309"/>
    </row>
    <row r="10" spans="2:27" ht="13.5" customHeight="1">
      <c r="B10" s="312"/>
      <c r="C10" s="315" t="s">
        <v>515</v>
      </c>
      <c r="D10" s="316" t="str">
        <f>IF(B8="","",VLOOKUP(B8,data!$A$1:$CA$300,11,FALSE))</f>
        <v>潟上市天王字追分西50-4</v>
      </c>
      <c r="E10" s="317"/>
      <c r="F10" s="318"/>
      <c r="G10" s="310"/>
      <c r="H10" s="307"/>
      <c r="I10" s="310"/>
      <c r="J10" s="307"/>
      <c r="K10" s="310"/>
      <c r="L10" s="307"/>
      <c r="M10" s="310"/>
      <c r="N10" s="307"/>
      <c r="O10" s="310"/>
      <c r="P10" s="307"/>
      <c r="Q10" s="310"/>
      <c r="R10" s="307"/>
      <c r="S10" s="310"/>
      <c r="T10" s="307"/>
      <c r="U10" s="310"/>
      <c r="V10" s="307"/>
      <c r="W10" s="418"/>
      <c r="X10" s="419"/>
      <c r="Y10" s="414"/>
      <c r="Z10" s="308"/>
      <c r="AA10" s="309"/>
    </row>
    <row r="11" spans="2:27" ht="13.5" customHeight="1">
      <c r="B11" s="312"/>
      <c r="C11" s="315"/>
      <c r="D11" s="316"/>
      <c r="E11" s="317"/>
      <c r="F11" s="318"/>
      <c r="G11" s="310"/>
      <c r="H11" s="307"/>
      <c r="I11" s="310"/>
      <c r="J11" s="307"/>
      <c r="K11" s="310"/>
      <c r="L11" s="307"/>
      <c r="M11" s="310"/>
      <c r="N11" s="307"/>
      <c r="O11" s="310"/>
      <c r="P11" s="307"/>
      <c r="Q11" s="310"/>
      <c r="R11" s="307"/>
      <c r="S11" s="310"/>
      <c r="T11" s="307"/>
      <c r="U11" s="310"/>
      <c r="V11" s="307"/>
      <c r="W11" s="418"/>
      <c r="X11" s="419"/>
      <c r="Y11" s="414"/>
      <c r="Z11" s="308"/>
      <c r="AA11" s="309"/>
    </row>
    <row r="12" spans="2:27" ht="3.75" customHeight="1">
      <c r="B12" s="312"/>
      <c r="C12" s="51"/>
      <c r="D12" s="53"/>
      <c r="E12" s="55"/>
      <c r="F12" s="60"/>
      <c r="G12" s="310"/>
      <c r="H12" s="307"/>
      <c r="I12" s="310"/>
      <c r="J12" s="307"/>
      <c r="K12" s="310"/>
      <c r="L12" s="307"/>
      <c r="M12" s="310"/>
      <c r="N12" s="307"/>
      <c r="O12" s="310"/>
      <c r="P12" s="307"/>
      <c r="Q12" s="310"/>
      <c r="R12" s="307"/>
      <c r="S12" s="310"/>
      <c r="T12" s="307"/>
      <c r="U12" s="310"/>
      <c r="V12" s="307"/>
      <c r="W12" s="418"/>
      <c r="X12" s="419"/>
      <c r="Y12" s="414"/>
      <c r="Z12" s="308"/>
      <c r="AA12" s="309"/>
    </row>
    <row r="13" spans="2:27" ht="13.5" customHeight="1">
      <c r="B13" s="312"/>
      <c r="C13" s="51" t="s">
        <v>526</v>
      </c>
      <c r="D13" s="340" t="str">
        <f>IF(B8="","",VLOOKUP(B8,data!$A$1:$CA$300,12,FALSE))</f>
        <v>018-838-0872</v>
      </c>
      <c r="E13" s="341"/>
      <c r="F13" s="342"/>
      <c r="G13" s="310"/>
      <c r="H13" s="307"/>
      <c r="I13" s="310"/>
      <c r="J13" s="307"/>
      <c r="K13" s="310"/>
      <c r="L13" s="307"/>
      <c r="M13" s="310"/>
      <c r="N13" s="307"/>
      <c r="O13" s="310"/>
      <c r="P13" s="307"/>
      <c r="Q13" s="310"/>
      <c r="R13" s="307"/>
      <c r="S13" s="310"/>
      <c r="T13" s="307"/>
      <c r="U13" s="310"/>
      <c r="V13" s="307"/>
      <c r="W13" s="418"/>
      <c r="X13" s="419"/>
      <c r="Y13" s="414"/>
      <c r="Z13" s="308"/>
      <c r="AA13" s="309"/>
    </row>
    <row r="14" spans="2:27" ht="13.5" customHeight="1">
      <c r="B14" s="312"/>
      <c r="C14" s="51" t="s">
        <v>1184</v>
      </c>
      <c r="D14" s="340" t="str">
        <f>IF(B8="","",VLOOKUP(B8,data!$A$1:$CA$300,13,FALSE))</f>
        <v>018-838-0873</v>
      </c>
      <c r="E14" s="341"/>
      <c r="F14" s="342"/>
      <c r="G14" s="310"/>
      <c r="H14" s="307"/>
      <c r="I14" s="310"/>
      <c r="J14" s="307"/>
      <c r="K14" s="310"/>
      <c r="L14" s="307"/>
      <c r="M14" s="310"/>
      <c r="N14" s="307"/>
      <c r="O14" s="310"/>
      <c r="P14" s="307"/>
      <c r="Q14" s="310"/>
      <c r="R14" s="307"/>
      <c r="S14" s="310"/>
      <c r="T14" s="307"/>
      <c r="U14" s="310"/>
      <c r="V14" s="307"/>
      <c r="W14" s="418"/>
      <c r="X14" s="419"/>
      <c r="Y14" s="414"/>
      <c r="Z14" s="308"/>
      <c r="AA14" s="309"/>
    </row>
    <row r="15" spans="2:27" ht="3.75" customHeight="1">
      <c r="B15" s="312"/>
      <c r="C15" s="51"/>
      <c r="D15" s="53"/>
      <c r="E15" s="55"/>
      <c r="F15" s="60"/>
      <c r="G15" s="310"/>
      <c r="H15" s="307"/>
      <c r="I15" s="310"/>
      <c r="J15" s="307"/>
      <c r="K15" s="310"/>
      <c r="L15" s="307"/>
      <c r="M15" s="310"/>
      <c r="N15" s="307"/>
      <c r="O15" s="310"/>
      <c r="P15" s="307"/>
      <c r="Q15" s="310"/>
      <c r="R15" s="307"/>
      <c r="S15" s="310"/>
      <c r="T15" s="307"/>
      <c r="U15" s="310"/>
      <c r="V15" s="307"/>
      <c r="W15" s="418"/>
      <c r="X15" s="419"/>
      <c r="Y15" s="414"/>
      <c r="Z15" s="308"/>
      <c r="AA15" s="309"/>
    </row>
    <row r="16" spans="2:27" ht="13.5" customHeight="1">
      <c r="B16" s="312"/>
      <c r="C16" s="51" t="s">
        <v>326</v>
      </c>
      <c r="D16" s="54" t="str">
        <f>IF(B8="","",VLOOKUP(B8,data!$A$1:$CA$300,24,FALSE))</f>
        <v>08:00</v>
      </c>
      <c r="E16" s="57" t="s">
        <v>8</v>
      </c>
      <c r="F16" s="59" t="str">
        <f>IF(B8="","",VLOOKUP(B8,data!$A$1:$CA$300,25,FALSE))</f>
        <v>17:00</v>
      </c>
      <c r="G16" s="310"/>
      <c r="H16" s="307"/>
      <c r="I16" s="310"/>
      <c r="J16" s="307"/>
      <c r="K16" s="310"/>
      <c r="L16" s="307"/>
      <c r="M16" s="310"/>
      <c r="N16" s="307"/>
      <c r="O16" s="310"/>
      <c r="P16" s="307"/>
      <c r="Q16" s="310"/>
      <c r="R16" s="307"/>
      <c r="S16" s="310"/>
      <c r="T16" s="307"/>
      <c r="U16" s="310"/>
      <c r="V16" s="307"/>
      <c r="W16" s="418"/>
      <c r="X16" s="419"/>
      <c r="Y16" s="414"/>
      <c r="Z16" s="308"/>
      <c r="AA16" s="309"/>
    </row>
    <row r="17" spans="2:27" ht="27" customHeight="1">
      <c r="B17" s="313"/>
      <c r="C17" s="52" t="s">
        <v>1185</v>
      </c>
      <c r="D17" s="331" t="str">
        <f>IF(B8="","",VLOOKUP(B8,data!$A$1:$CA$300,26,FALSE))</f>
        <v>土曜、日曜、1/1～1/3</v>
      </c>
      <c r="E17" s="332"/>
      <c r="F17" s="333"/>
      <c r="G17" s="310"/>
      <c r="H17" s="307"/>
      <c r="I17" s="310"/>
      <c r="J17" s="307"/>
      <c r="K17" s="310"/>
      <c r="L17" s="307"/>
      <c r="M17" s="310"/>
      <c r="N17" s="307"/>
      <c r="O17" s="310"/>
      <c r="P17" s="307"/>
      <c r="Q17" s="310"/>
      <c r="R17" s="307"/>
      <c r="S17" s="310"/>
      <c r="T17" s="307"/>
      <c r="U17" s="310"/>
      <c r="V17" s="307"/>
      <c r="W17" s="420"/>
      <c r="X17" s="421"/>
      <c r="Y17" s="415"/>
      <c r="Z17" s="308"/>
      <c r="AA17" s="309"/>
    </row>
    <row r="18" spans="2:27" ht="33.75" customHeight="1">
      <c r="B18" s="311">
        <v>146</v>
      </c>
      <c r="C18" s="50" t="s">
        <v>462</v>
      </c>
      <c r="D18" s="343" t="str">
        <f>IF(B18="","",VLOOKUP(B18,data!$A$1:$CA$300,9,FALSE))</f>
        <v>天王訪問看護ステーション</v>
      </c>
      <c r="E18" s="344"/>
      <c r="F18" s="345"/>
      <c r="G18" s="310" t="str">
        <f>IF(B18="","",VLOOKUP(B18,data!$A$1:$CA$300,31,FALSE))</f>
        <v>○</v>
      </c>
      <c r="H18" s="307" t="str">
        <f>IF(B18="","",VLOOKUP(B18,data!$A$1:$CA$300,33,FALSE))</f>
        <v>○</v>
      </c>
      <c r="I18" s="310" t="str">
        <f>IF(B18="","",VLOOKUP(B18,data!$A$1:$CA$300,35,FALSE))</f>
        <v>○</v>
      </c>
      <c r="J18" s="307" t="str">
        <f>IF(B18="","",VLOOKUP(B18,data!$A$1:$CA$300,37,FALSE))</f>
        <v>○</v>
      </c>
      <c r="K18" s="310" t="str">
        <f>IF(B18="","",VLOOKUP(B18,data!$A$1:$CA$300,39,FALSE))</f>
        <v>○</v>
      </c>
      <c r="L18" s="307" t="str">
        <f>IF(B18="","",VLOOKUP(B18,data!$A$1:$CA$300,41,FALSE))</f>
        <v>○</v>
      </c>
      <c r="M18" s="310" t="str">
        <f>IF(B18="","",VLOOKUP(B18,data!$A$1:$CA$300,43,FALSE))</f>
        <v>要相談</v>
      </c>
      <c r="N18" s="307" t="str">
        <f>IF(B18="","",VLOOKUP(B18,data!$A$1:$CA$300,45,FALSE))</f>
        <v>○</v>
      </c>
      <c r="O18" s="310" t="str">
        <f>IF(B18="","",VLOOKUP(B18,data!$A$1:$CA$300,47,FALSE))</f>
        <v>○</v>
      </c>
      <c r="P18" s="307" t="str">
        <f>IF(B18="","",VLOOKUP(B18,data!$A$1:$CA$300,49,FALSE))</f>
        <v>○</v>
      </c>
      <c r="Q18" s="310" t="str">
        <f>IF(B18="","",VLOOKUP(B18,data!$A$1:$CA$300,51,FALSE))</f>
        <v>○</v>
      </c>
      <c r="R18" s="307" t="str">
        <f>IF(B18="","",VLOOKUP(B18,data!$A$1:$CA$300,53,FALSE))</f>
        <v>○</v>
      </c>
      <c r="S18" s="310" t="str">
        <f>IF(B18="","",VLOOKUP(B18,data!$A$1:$CA$300,55,FALSE))</f>
        <v>○</v>
      </c>
      <c r="T18" s="307" t="str">
        <f>IF(B18="","",VLOOKUP(B18,data!$A$1:$CA$300,57,FALSE))</f>
        <v>○</v>
      </c>
      <c r="U18" s="310" t="str">
        <f>IF(B18="","",VLOOKUP(B18,data!$A$1:$CA$300,59,FALSE))</f>
        <v>要相談</v>
      </c>
      <c r="V18" s="307" t="str">
        <f>IF(B18="","",VLOOKUP(B18,data!$A$1:$CA$300,61,FALSE))</f>
        <v>×</v>
      </c>
      <c r="W18" s="416" t="str">
        <f>IF(B18="","",VLOOKUP(B18,data!$A$1:$CA$300,71,FALSE))</f>
        <v>可</v>
      </c>
      <c r="X18" s="417"/>
      <c r="Y18" s="413" t="str">
        <f>IF(B18="","",VLOOKUP(B18,data!$A$1:$CA$300,72,FALSE))</f>
        <v>可</v>
      </c>
      <c r="Z18" s="308" t="str">
        <f>IF(B18="","",VLOOKUP(B18,data!$A$1:$CA$300,77,FALSE))</f>
        <v>潟上市
男鹿市（船越・脇本・船川・
若美）
秋田市（ステーションから20分以内の地域）</v>
      </c>
      <c r="AA18" s="309" t="str">
        <f>IF(B18="","",VLOOKUP(B18,data!$A$1:$CA$300,78,FALSE))</f>
        <v/>
      </c>
    </row>
    <row r="19" spans="2:27" ht="15" customHeight="1">
      <c r="B19" s="312"/>
      <c r="C19" s="51" t="s">
        <v>637</v>
      </c>
      <c r="D19" s="337" t="str">
        <f>IF(B18="","",VLOOKUP(B18,data!$A$1:$CA$300,10,FALSE))</f>
        <v>010-0201</v>
      </c>
      <c r="E19" s="338"/>
      <c r="F19" s="339"/>
      <c r="G19" s="310"/>
      <c r="H19" s="307"/>
      <c r="I19" s="310"/>
      <c r="J19" s="307"/>
      <c r="K19" s="310"/>
      <c r="L19" s="307"/>
      <c r="M19" s="310"/>
      <c r="N19" s="307"/>
      <c r="O19" s="310"/>
      <c r="P19" s="307"/>
      <c r="Q19" s="310"/>
      <c r="R19" s="307"/>
      <c r="S19" s="310"/>
      <c r="T19" s="307"/>
      <c r="U19" s="310"/>
      <c r="V19" s="307"/>
      <c r="W19" s="418"/>
      <c r="X19" s="419"/>
      <c r="Y19" s="414"/>
      <c r="Z19" s="308"/>
      <c r="AA19" s="309"/>
    </row>
    <row r="20" spans="2:27" ht="13.5" customHeight="1">
      <c r="B20" s="312"/>
      <c r="C20" s="315" t="s">
        <v>515</v>
      </c>
      <c r="D20" s="316" t="str">
        <f>IF(B18="","",VLOOKUP(B18,data!$A$1:$CA$300,11,FALSE))</f>
        <v>潟上市天王字北野307-55</v>
      </c>
      <c r="E20" s="317"/>
      <c r="F20" s="318"/>
      <c r="G20" s="310"/>
      <c r="H20" s="307"/>
      <c r="I20" s="310"/>
      <c r="J20" s="307"/>
      <c r="K20" s="310"/>
      <c r="L20" s="307"/>
      <c r="M20" s="310"/>
      <c r="N20" s="307"/>
      <c r="O20" s="310"/>
      <c r="P20" s="307"/>
      <c r="Q20" s="310"/>
      <c r="R20" s="307"/>
      <c r="S20" s="310"/>
      <c r="T20" s="307"/>
      <c r="U20" s="310"/>
      <c r="V20" s="307"/>
      <c r="W20" s="418"/>
      <c r="X20" s="419"/>
      <c r="Y20" s="414"/>
      <c r="Z20" s="308"/>
      <c r="AA20" s="309"/>
    </row>
    <row r="21" spans="2:27" ht="13.5" customHeight="1">
      <c r="B21" s="312"/>
      <c r="C21" s="315"/>
      <c r="D21" s="316"/>
      <c r="E21" s="317"/>
      <c r="F21" s="318"/>
      <c r="G21" s="310"/>
      <c r="H21" s="307"/>
      <c r="I21" s="310"/>
      <c r="J21" s="307"/>
      <c r="K21" s="310"/>
      <c r="L21" s="307"/>
      <c r="M21" s="310"/>
      <c r="N21" s="307"/>
      <c r="O21" s="310"/>
      <c r="P21" s="307"/>
      <c r="Q21" s="310"/>
      <c r="R21" s="307"/>
      <c r="S21" s="310"/>
      <c r="T21" s="307"/>
      <c r="U21" s="310"/>
      <c r="V21" s="307"/>
      <c r="W21" s="418"/>
      <c r="X21" s="419"/>
      <c r="Y21" s="414"/>
      <c r="Z21" s="308"/>
      <c r="AA21" s="309"/>
    </row>
    <row r="22" spans="2:27" ht="3.75" customHeight="1">
      <c r="B22" s="312"/>
      <c r="C22" s="51"/>
      <c r="D22" s="53"/>
      <c r="E22" s="55"/>
      <c r="F22" s="60"/>
      <c r="G22" s="310"/>
      <c r="H22" s="307"/>
      <c r="I22" s="310"/>
      <c r="J22" s="307"/>
      <c r="K22" s="310"/>
      <c r="L22" s="307"/>
      <c r="M22" s="310"/>
      <c r="N22" s="307"/>
      <c r="O22" s="310"/>
      <c r="P22" s="307"/>
      <c r="Q22" s="310"/>
      <c r="R22" s="307"/>
      <c r="S22" s="310"/>
      <c r="T22" s="307"/>
      <c r="U22" s="310"/>
      <c r="V22" s="307"/>
      <c r="W22" s="418"/>
      <c r="X22" s="419"/>
      <c r="Y22" s="414"/>
      <c r="Z22" s="308"/>
      <c r="AA22" s="309"/>
    </row>
    <row r="23" spans="2:27" ht="13.5" customHeight="1">
      <c r="B23" s="312"/>
      <c r="C23" s="51" t="s">
        <v>526</v>
      </c>
      <c r="D23" s="340" t="str">
        <f>IF(B18="","",VLOOKUP(B18,data!$A$1:$CA$300,12,FALSE))</f>
        <v>018-878-7810</v>
      </c>
      <c r="E23" s="341"/>
      <c r="F23" s="342"/>
      <c r="G23" s="310"/>
      <c r="H23" s="307"/>
      <c r="I23" s="310"/>
      <c r="J23" s="307"/>
      <c r="K23" s="310"/>
      <c r="L23" s="307"/>
      <c r="M23" s="310"/>
      <c r="N23" s="307"/>
      <c r="O23" s="310"/>
      <c r="P23" s="307"/>
      <c r="Q23" s="310"/>
      <c r="R23" s="307"/>
      <c r="S23" s="310"/>
      <c r="T23" s="307"/>
      <c r="U23" s="310"/>
      <c r="V23" s="307"/>
      <c r="W23" s="418"/>
      <c r="X23" s="419"/>
      <c r="Y23" s="414"/>
      <c r="Z23" s="308"/>
      <c r="AA23" s="309"/>
    </row>
    <row r="24" spans="2:27" ht="13.5" customHeight="1">
      <c r="B24" s="312"/>
      <c r="C24" s="51" t="s">
        <v>1184</v>
      </c>
      <c r="D24" s="340" t="str">
        <f>IF(B18="","",VLOOKUP(B18,data!$A$1:$CA$300,13,FALSE))</f>
        <v>018-838-7520</v>
      </c>
      <c r="E24" s="341"/>
      <c r="F24" s="342"/>
      <c r="G24" s="310"/>
      <c r="H24" s="307"/>
      <c r="I24" s="310"/>
      <c r="J24" s="307"/>
      <c r="K24" s="310"/>
      <c r="L24" s="307"/>
      <c r="M24" s="310"/>
      <c r="N24" s="307"/>
      <c r="O24" s="310"/>
      <c r="P24" s="307"/>
      <c r="Q24" s="310"/>
      <c r="R24" s="307"/>
      <c r="S24" s="310"/>
      <c r="T24" s="307"/>
      <c r="U24" s="310"/>
      <c r="V24" s="307"/>
      <c r="W24" s="418"/>
      <c r="X24" s="419"/>
      <c r="Y24" s="414"/>
      <c r="Z24" s="308"/>
      <c r="AA24" s="309"/>
    </row>
    <row r="25" spans="2:27" ht="3.75" customHeight="1">
      <c r="B25" s="312"/>
      <c r="C25" s="51"/>
      <c r="D25" s="53"/>
      <c r="E25" s="55"/>
      <c r="F25" s="60"/>
      <c r="G25" s="310"/>
      <c r="H25" s="307"/>
      <c r="I25" s="310"/>
      <c r="J25" s="307"/>
      <c r="K25" s="310"/>
      <c r="L25" s="307"/>
      <c r="M25" s="310"/>
      <c r="N25" s="307"/>
      <c r="O25" s="310"/>
      <c r="P25" s="307"/>
      <c r="Q25" s="310"/>
      <c r="R25" s="307"/>
      <c r="S25" s="310"/>
      <c r="T25" s="307"/>
      <c r="U25" s="310"/>
      <c r="V25" s="307"/>
      <c r="W25" s="418"/>
      <c r="X25" s="419"/>
      <c r="Y25" s="414"/>
      <c r="Z25" s="308"/>
      <c r="AA25" s="309"/>
    </row>
    <row r="26" spans="2:27" ht="13.5" customHeight="1">
      <c r="B26" s="312"/>
      <c r="C26" s="51" t="s">
        <v>326</v>
      </c>
      <c r="D26" s="54" t="str">
        <f>IF(B18="","",VLOOKUP(B18,data!$A$1:$CA$300,24,FALSE))</f>
        <v>08:30</v>
      </c>
      <c r="E26" s="57" t="s">
        <v>8</v>
      </c>
      <c r="F26" s="59" t="str">
        <f>IF(B18="","",VLOOKUP(B18,data!$A$1:$CA$300,25,FALSE))</f>
        <v>17:30</v>
      </c>
      <c r="G26" s="310"/>
      <c r="H26" s="307"/>
      <c r="I26" s="310"/>
      <c r="J26" s="307"/>
      <c r="K26" s="310"/>
      <c r="L26" s="307"/>
      <c r="M26" s="310"/>
      <c r="N26" s="307"/>
      <c r="O26" s="310"/>
      <c r="P26" s="307"/>
      <c r="Q26" s="310"/>
      <c r="R26" s="307"/>
      <c r="S26" s="310"/>
      <c r="T26" s="307"/>
      <c r="U26" s="310"/>
      <c r="V26" s="307"/>
      <c r="W26" s="418"/>
      <c r="X26" s="419"/>
      <c r="Y26" s="414"/>
      <c r="Z26" s="308"/>
      <c r="AA26" s="309"/>
    </row>
    <row r="27" spans="2:27" ht="27" customHeight="1">
      <c r="B27" s="313"/>
      <c r="C27" s="52" t="s">
        <v>1185</v>
      </c>
      <c r="D27" s="331" t="str">
        <f>IF(B18="","",VLOOKUP(B18,data!$A$1:$CA$300,26,FALSE))</f>
        <v>土曜、日曜、祝日</v>
      </c>
      <c r="E27" s="332"/>
      <c r="F27" s="333"/>
      <c r="G27" s="310"/>
      <c r="H27" s="307"/>
      <c r="I27" s="310"/>
      <c r="J27" s="307"/>
      <c r="K27" s="310"/>
      <c r="L27" s="307"/>
      <c r="M27" s="310"/>
      <c r="N27" s="307"/>
      <c r="O27" s="310"/>
      <c r="P27" s="307"/>
      <c r="Q27" s="310"/>
      <c r="R27" s="307"/>
      <c r="S27" s="310"/>
      <c r="T27" s="307"/>
      <c r="U27" s="310"/>
      <c r="V27" s="307"/>
      <c r="W27" s="420"/>
      <c r="X27" s="421"/>
      <c r="Y27" s="415"/>
      <c r="Z27" s="308"/>
      <c r="AA27" s="309"/>
    </row>
    <row r="28" spans="2:27" ht="33.75" customHeight="1">
      <c r="B28" s="311">
        <v>147</v>
      </c>
      <c r="C28" s="50" t="s">
        <v>462</v>
      </c>
      <c r="D28" s="343" t="str">
        <f>IF(B28="","",VLOOKUP(B28,data!$A$1:$CA$300,9,FALSE))</f>
        <v>南秋田訪問看護ステーション</v>
      </c>
      <c r="E28" s="344"/>
      <c r="F28" s="345"/>
      <c r="G28" s="310" t="str">
        <f>IF(B28="","",VLOOKUP(B28,data!$A$1:$CA$300,31,FALSE))</f>
        <v>○</v>
      </c>
      <c r="H28" s="307" t="str">
        <f>IF(B28="","",VLOOKUP(B28,data!$A$1:$CA$300,33,FALSE))</f>
        <v>○</v>
      </c>
      <c r="I28" s="310" t="str">
        <f>IF(B28="","",VLOOKUP(B28,data!$A$1:$CA$300,35,FALSE))</f>
        <v>○</v>
      </c>
      <c r="J28" s="307" t="str">
        <f>IF(B28="","",VLOOKUP(B28,data!$A$1:$CA$300,37,FALSE))</f>
        <v>○</v>
      </c>
      <c r="K28" s="310" t="str">
        <f>IF(B28="","",VLOOKUP(B28,data!$A$1:$CA$300,39,FALSE))</f>
        <v>○</v>
      </c>
      <c r="L28" s="307" t="str">
        <f>IF(B28="","",VLOOKUP(B28,data!$A$1:$CA$300,41,FALSE))</f>
        <v>○</v>
      </c>
      <c r="M28" s="310" t="str">
        <f>IF(B28="","",VLOOKUP(B28,data!$A$1:$CA$300,43,FALSE))</f>
        <v>○</v>
      </c>
      <c r="N28" s="307" t="str">
        <f>IF(B28="","",VLOOKUP(B28,data!$A$1:$CA$300,45,FALSE))</f>
        <v>○</v>
      </c>
      <c r="O28" s="310" t="str">
        <f>IF(B28="","",VLOOKUP(B28,data!$A$1:$CA$300,47,FALSE))</f>
        <v>○</v>
      </c>
      <c r="P28" s="307" t="str">
        <f>IF(B28="","",VLOOKUP(B28,data!$A$1:$CA$300,49,FALSE))</f>
        <v>○</v>
      </c>
      <c r="Q28" s="310" t="str">
        <f>IF(B28="","",VLOOKUP(B28,data!$A$1:$CA$300,51,FALSE))</f>
        <v>○</v>
      </c>
      <c r="R28" s="307" t="str">
        <f>IF(B28="","",VLOOKUP(B28,data!$A$1:$CA$300,53,FALSE))</f>
        <v>○</v>
      </c>
      <c r="S28" s="310" t="str">
        <f>IF(B28="","",VLOOKUP(B28,data!$A$1:$CA$300,55,FALSE))</f>
        <v>○</v>
      </c>
      <c r="T28" s="307" t="str">
        <f>IF(B28="","",VLOOKUP(B28,data!$A$1:$CA$300,57,FALSE))</f>
        <v>○</v>
      </c>
      <c r="U28" s="310" t="str">
        <f>IF(B28="","",VLOOKUP(B28,data!$A$1:$CA$300,59,FALSE))</f>
        <v>×</v>
      </c>
      <c r="V28" s="307" t="str">
        <f>IF(B28="","",VLOOKUP(B28,data!$A$1:$CA$300,61,FALSE))</f>
        <v>○</v>
      </c>
      <c r="W28" s="416" t="str">
        <f>IF(B28="","",VLOOKUP(B28,data!$A$1:$CA$300,71,FALSE))</f>
        <v>可</v>
      </c>
      <c r="X28" s="417"/>
      <c r="Y28" s="413" t="str">
        <f>IF(B28="","",VLOOKUP(B28,data!$A$1:$CA$300,72,FALSE))</f>
        <v>可</v>
      </c>
      <c r="Z28" s="308" t="str">
        <f>IF(B28="","",VLOOKUP(B28,data!$A$1:$CA$300,77,FALSE))</f>
        <v>潟上市
五城目町
井川町
八郎潟町
大潟村
秋田市金足追分</v>
      </c>
      <c r="AA28" s="309" t="str">
        <f>IF(B28="","",VLOOKUP(B28,data!$A$1:$CA$300,78,FALSE))</f>
        <v/>
      </c>
    </row>
    <row r="29" spans="2:27" ht="15" customHeight="1">
      <c r="B29" s="312"/>
      <c r="C29" s="51" t="s">
        <v>637</v>
      </c>
      <c r="D29" s="337" t="str">
        <f>IF(B28="","",VLOOKUP(B28,data!$A$1:$CA$300,10,FALSE))</f>
        <v>018-1401</v>
      </c>
      <c r="E29" s="338"/>
      <c r="F29" s="339"/>
      <c r="G29" s="310"/>
      <c r="H29" s="307"/>
      <c r="I29" s="310"/>
      <c r="J29" s="307"/>
      <c r="K29" s="310"/>
      <c r="L29" s="307"/>
      <c r="M29" s="310"/>
      <c r="N29" s="307"/>
      <c r="O29" s="310"/>
      <c r="P29" s="307"/>
      <c r="Q29" s="310"/>
      <c r="R29" s="307"/>
      <c r="S29" s="310"/>
      <c r="T29" s="307"/>
      <c r="U29" s="310"/>
      <c r="V29" s="307"/>
      <c r="W29" s="418"/>
      <c r="X29" s="419"/>
      <c r="Y29" s="414"/>
      <c r="Z29" s="308"/>
      <c r="AA29" s="309"/>
    </row>
    <row r="30" spans="2:27" ht="13.5" customHeight="1">
      <c r="B30" s="312"/>
      <c r="C30" s="315" t="s">
        <v>515</v>
      </c>
      <c r="D30" s="316" t="str">
        <f>IF(B28="","",VLOOKUP(B28,data!$A$1:$CA$300,11,FALSE))</f>
        <v>潟上市昭和大久保字街道下92-1</v>
      </c>
      <c r="E30" s="317"/>
      <c r="F30" s="318"/>
      <c r="G30" s="310"/>
      <c r="H30" s="307"/>
      <c r="I30" s="310"/>
      <c r="J30" s="307"/>
      <c r="K30" s="310"/>
      <c r="L30" s="307"/>
      <c r="M30" s="310"/>
      <c r="N30" s="307"/>
      <c r="O30" s="310"/>
      <c r="P30" s="307"/>
      <c r="Q30" s="310"/>
      <c r="R30" s="307"/>
      <c r="S30" s="310"/>
      <c r="T30" s="307"/>
      <c r="U30" s="310"/>
      <c r="V30" s="307"/>
      <c r="W30" s="418"/>
      <c r="X30" s="419"/>
      <c r="Y30" s="414"/>
      <c r="Z30" s="308"/>
      <c r="AA30" s="309"/>
    </row>
    <row r="31" spans="2:27" ht="13.5" customHeight="1">
      <c r="B31" s="312"/>
      <c r="C31" s="315"/>
      <c r="D31" s="316"/>
      <c r="E31" s="317"/>
      <c r="F31" s="318"/>
      <c r="G31" s="310"/>
      <c r="H31" s="307"/>
      <c r="I31" s="310"/>
      <c r="J31" s="307"/>
      <c r="K31" s="310"/>
      <c r="L31" s="307"/>
      <c r="M31" s="310"/>
      <c r="N31" s="307"/>
      <c r="O31" s="310"/>
      <c r="P31" s="307"/>
      <c r="Q31" s="310"/>
      <c r="R31" s="307"/>
      <c r="S31" s="310"/>
      <c r="T31" s="307"/>
      <c r="U31" s="310"/>
      <c r="V31" s="307"/>
      <c r="W31" s="418"/>
      <c r="X31" s="419"/>
      <c r="Y31" s="414"/>
      <c r="Z31" s="308"/>
      <c r="AA31" s="309"/>
    </row>
    <row r="32" spans="2:27" ht="3.75" customHeight="1">
      <c r="B32" s="312"/>
      <c r="C32" s="51"/>
      <c r="D32" s="53"/>
      <c r="E32" s="58"/>
      <c r="F32" s="60"/>
      <c r="G32" s="310"/>
      <c r="H32" s="307"/>
      <c r="I32" s="310"/>
      <c r="J32" s="307"/>
      <c r="K32" s="310"/>
      <c r="L32" s="307"/>
      <c r="M32" s="310"/>
      <c r="N32" s="307"/>
      <c r="O32" s="310"/>
      <c r="P32" s="307"/>
      <c r="Q32" s="310"/>
      <c r="R32" s="307"/>
      <c r="S32" s="310"/>
      <c r="T32" s="307"/>
      <c r="U32" s="310"/>
      <c r="V32" s="307"/>
      <c r="W32" s="418"/>
      <c r="X32" s="419"/>
      <c r="Y32" s="414"/>
      <c r="Z32" s="308"/>
      <c r="AA32" s="309"/>
    </row>
    <row r="33" spans="2:27" ht="13.5" customHeight="1">
      <c r="B33" s="312"/>
      <c r="C33" s="51" t="s">
        <v>526</v>
      </c>
      <c r="D33" s="340" t="str">
        <f>IF(B28="","",VLOOKUP(B28,data!$A$1:$CA$300,12,FALSE))</f>
        <v>018-877-7116</v>
      </c>
      <c r="E33" s="341"/>
      <c r="F33" s="342"/>
      <c r="G33" s="310"/>
      <c r="H33" s="307"/>
      <c r="I33" s="310"/>
      <c r="J33" s="307"/>
      <c r="K33" s="310"/>
      <c r="L33" s="307"/>
      <c r="M33" s="310"/>
      <c r="N33" s="307"/>
      <c r="O33" s="310"/>
      <c r="P33" s="307"/>
      <c r="Q33" s="310"/>
      <c r="R33" s="307"/>
      <c r="S33" s="310"/>
      <c r="T33" s="307"/>
      <c r="U33" s="310"/>
      <c r="V33" s="307"/>
      <c r="W33" s="418"/>
      <c r="X33" s="419"/>
      <c r="Y33" s="414"/>
      <c r="Z33" s="308"/>
      <c r="AA33" s="309"/>
    </row>
    <row r="34" spans="2:27" ht="13.5" customHeight="1">
      <c r="B34" s="312"/>
      <c r="C34" s="51" t="s">
        <v>1184</v>
      </c>
      <c r="D34" s="340" t="str">
        <f>IF(B28="","",VLOOKUP(B28,data!$A$1:$CA$300,13,FALSE))</f>
        <v>018-877-7481</v>
      </c>
      <c r="E34" s="341"/>
      <c r="F34" s="342"/>
      <c r="G34" s="310"/>
      <c r="H34" s="307"/>
      <c r="I34" s="310"/>
      <c r="J34" s="307"/>
      <c r="K34" s="310"/>
      <c r="L34" s="307"/>
      <c r="M34" s="310"/>
      <c r="N34" s="307"/>
      <c r="O34" s="310"/>
      <c r="P34" s="307"/>
      <c r="Q34" s="310"/>
      <c r="R34" s="307"/>
      <c r="S34" s="310"/>
      <c r="T34" s="307"/>
      <c r="U34" s="310"/>
      <c r="V34" s="307"/>
      <c r="W34" s="418"/>
      <c r="X34" s="419"/>
      <c r="Y34" s="414"/>
      <c r="Z34" s="308"/>
      <c r="AA34" s="309"/>
    </row>
    <row r="35" spans="2:27" ht="3.75" customHeight="1">
      <c r="B35" s="312"/>
      <c r="C35" s="51"/>
      <c r="D35" s="53"/>
      <c r="E35" s="58"/>
      <c r="F35" s="60"/>
      <c r="G35" s="310"/>
      <c r="H35" s="307"/>
      <c r="I35" s="310"/>
      <c r="J35" s="307"/>
      <c r="K35" s="310"/>
      <c r="L35" s="307"/>
      <c r="M35" s="310"/>
      <c r="N35" s="307"/>
      <c r="O35" s="310"/>
      <c r="P35" s="307"/>
      <c r="Q35" s="310"/>
      <c r="R35" s="307"/>
      <c r="S35" s="310"/>
      <c r="T35" s="307"/>
      <c r="U35" s="310"/>
      <c r="V35" s="307"/>
      <c r="W35" s="418"/>
      <c r="X35" s="419"/>
      <c r="Y35" s="414"/>
      <c r="Z35" s="308"/>
      <c r="AA35" s="309"/>
    </row>
    <row r="36" spans="2:27" ht="13.5" customHeight="1">
      <c r="B36" s="312"/>
      <c r="C36" s="51" t="s">
        <v>326</v>
      </c>
      <c r="D36" s="54" t="str">
        <f>IF(B28="","",VLOOKUP(B28,data!$A$1:$CA$300,24,FALSE))</f>
        <v>08:30</v>
      </c>
      <c r="E36" s="56" t="s">
        <v>8</v>
      </c>
      <c r="F36" s="59" t="str">
        <f>IF(B28="","",VLOOKUP(B28,data!$A$1:$CA$300,25,FALSE))</f>
        <v>17:30</v>
      </c>
      <c r="G36" s="310"/>
      <c r="H36" s="307"/>
      <c r="I36" s="310"/>
      <c r="J36" s="307"/>
      <c r="K36" s="310"/>
      <c r="L36" s="307"/>
      <c r="M36" s="310"/>
      <c r="N36" s="307"/>
      <c r="O36" s="310"/>
      <c r="P36" s="307"/>
      <c r="Q36" s="310"/>
      <c r="R36" s="307"/>
      <c r="S36" s="310"/>
      <c r="T36" s="307"/>
      <c r="U36" s="310"/>
      <c r="V36" s="307"/>
      <c r="W36" s="418"/>
      <c r="X36" s="419"/>
      <c r="Y36" s="414"/>
      <c r="Z36" s="308"/>
      <c r="AA36" s="309"/>
    </row>
    <row r="37" spans="2:27" ht="27" customHeight="1">
      <c r="B37" s="313"/>
      <c r="C37" s="52" t="s">
        <v>1185</v>
      </c>
      <c r="D37" s="331" t="str">
        <f>IF(B28="","",VLOOKUP(B28,data!$A$1:$CA$300,26,FALSE))</f>
        <v>日曜、祝日、年末年始</v>
      </c>
      <c r="E37" s="332"/>
      <c r="F37" s="333"/>
      <c r="G37" s="310"/>
      <c r="H37" s="307"/>
      <c r="I37" s="310"/>
      <c r="J37" s="307"/>
      <c r="K37" s="310"/>
      <c r="L37" s="307"/>
      <c r="M37" s="310"/>
      <c r="N37" s="307"/>
      <c r="O37" s="310"/>
      <c r="P37" s="307"/>
      <c r="Q37" s="310"/>
      <c r="R37" s="307"/>
      <c r="S37" s="310"/>
      <c r="T37" s="307"/>
      <c r="U37" s="310"/>
      <c r="V37" s="307"/>
      <c r="W37" s="420"/>
      <c r="X37" s="421"/>
      <c r="Y37" s="415"/>
      <c r="Z37" s="308"/>
      <c r="AA37" s="309"/>
    </row>
    <row r="38" spans="2:27" ht="33.75" customHeight="1">
      <c r="B38" s="311">
        <v>148</v>
      </c>
      <c r="C38" s="50" t="s">
        <v>462</v>
      </c>
      <c r="D38" s="343" t="str">
        <f>IF(B38="","",VLOOKUP(B38,data!$A$1:$CA$300,9,FALSE))</f>
        <v>五城目訪問看護ステーション</v>
      </c>
      <c r="E38" s="344"/>
      <c r="F38" s="345"/>
      <c r="G38" s="310" t="str">
        <f>IF(B38="","",VLOOKUP(B38,data!$A$1:$CA$300,31,FALSE))</f>
        <v>○</v>
      </c>
      <c r="H38" s="307" t="str">
        <f>IF(B38="","",VLOOKUP(B38,data!$A$1:$CA$300,33,FALSE))</f>
        <v>○</v>
      </c>
      <c r="I38" s="310" t="str">
        <f>IF(B38="","",VLOOKUP(B38,data!$A$1:$CA$300,35,FALSE))</f>
        <v>○</v>
      </c>
      <c r="J38" s="307" t="str">
        <f>IF(B38="","",VLOOKUP(B38,data!$A$1:$CA$300,37,FALSE))</f>
        <v>○</v>
      </c>
      <c r="K38" s="310" t="str">
        <f>IF(B38="","",VLOOKUP(B38,data!$A$1:$CA$300,39,FALSE))</f>
        <v>○</v>
      </c>
      <c r="L38" s="307" t="str">
        <f>IF(B38="","",VLOOKUP(B38,data!$A$1:$CA$300,41,FALSE))</f>
        <v>○</v>
      </c>
      <c r="M38" s="310" t="str">
        <f>IF(B38="","",VLOOKUP(B38,data!$A$1:$CA$300,43,FALSE))</f>
        <v>○</v>
      </c>
      <c r="N38" s="307" t="str">
        <f>IF(B38="","",VLOOKUP(B38,data!$A$1:$CA$300,45,FALSE))</f>
        <v>○</v>
      </c>
      <c r="O38" s="310" t="str">
        <f>IF(B38="","",VLOOKUP(B38,data!$A$1:$CA$300,47,FALSE))</f>
        <v>○</v>
      </c>
      <c r="P38" s="307" t="str">
        <f>IF(B38="","",VLOOKUP(B38,data!$A$1:$CA$300,49,FALSE))</f>
        <v>○</v>
      </c>
      <c r="Q38" s="310" t="str">
        <f>IF(B38="","",VLOOKUP(B38,data!$A$1:$CA$300,51,FALSE))</f>
        <v>○</v>
      </c>
      <c r="R38" s="307" t="str">
        <f>IF(B38="","",VLOOKUP(B38,data!$A$1:$CA$300,53,FALSE))</f>
        <v>○</v>
      </c>
      <c r="S38" s="310" t="str">
        <f>IF(B38="","",VLOOKUP(B38,data!$A$1:$CA$300,55,FALSE))</f>
        <v>○</v>
      </c>
      <c r="T38" s="307" t="str">
        <f>IF(B38="","",VLOOKUP(B38,data!$A$1:$CA$300,57,FALSE))</f>
        <v>○</v>
      </c>
      <c r="U38" s="310" t="str">
        <f>IF(B38="","",VLOOKUP(B38,data!$A$1:$CA$300,59,FALSE))</f>
        <v>○</v>
      </c>
      <c r="V38" s="307" t="str">
        <f>IF(B38="","",VLOOKUP(B38,data!$A$1:$CA$300,61,FALSE))</f>
        <v>○</v>
      </c>
      <c r="W38" s="416" t="str">
        <f>IF(B38="","",VLOOKUP(B38,data!$A$1:$CA$300,71,FALSE))</f>
        <v>可</v>
      </c>
      <c r="X38" s="417"/>
      <c r="Y38" s="413" t="str">
        <f>IF(B38="","",VLOOKUP(B38,data!$A$1:$CA$300,72,FALSE))</f>
        <v>不可</v>
      </c>
      <c r="Z38" s="308" t="str">
        <f>IF(B38="","",VLOOKUP(B38,data!$A$1:$CA$300,77,FALSE))</f>
        <v>五城目町
八郎潟町
井川町
大潟村
三種町鯉川
三種町鹿渡
潟上市飯田川</v>
      </c>
      <c r="AA38" s="309" t="str">
        <f>IF(B38="","",VLOOKUP(B38,data!$A$1:$CA$300,78,FALSE))</f>
        <v>五城目町八郎潟町井川町以外は交通費１キロメートルにつき２７円（消費税別）かかります。</v>
      </c>
    </row>
    <row r="39" spans="2:27" ht="15" customHeight="1">
      <c r="B39" s="312"/>
      <c r="C39" s="51" t="s">
        <v>637</v>
      </c>
      <c r="D39" s="337" t="str">
        <f>IF(B38="","",VLOOKUP(B38,data!$A$1:$CA$300,10,FALSE))</f>
        <v>018-1725</v>
      </c>
      <c r="E39" s="338"/>
      <c r="F39" s="339"/>
      <c r="G39" s="310"/>
      <c r="H39" s="307"/>
      <c r="I39" s="310"/>
      <c r="J39" s="307"/>
      <c r="K39" s="310"/>
      <c r="L39" s="307"/>
      <c r="M39" s="310"/>
      <c r="N39" s="307"/>
      <c r="O39" s="310"/>
      <c r="P39" s="307"/>
      <c r="Q39" s="310"/>
      <c r="R39" s="307"/>
      <c r="S39" s="310"/>
      <c r="T39" s="307"/>
      <c r="U39" s="310"/>
      <c r="V39" s="307"/>
      <c r="W39" s="418"/>
      <c r="X39" s="419"/>
      <c r="Y39" s="414"/>
      <c r="Z39" s="308"/>
      <c r="AA39" s="309"/>
    </row>
    <row r="40" spans="2:27" ht="13.5" customHeight="1">
      <c r="B40" s="312"/>
      <c r="C40" s="315" t="s">
        <v>515</v>
      </c>
      <c r="D40" s="316" t="str">
        <f>IF(B38="","",VLOOKUP(B38,data!$A$1:$CA$300,11,FALSE))</f>
        <v>五城目町西磯ノ目1-6-10</v>
      </c>
      <c r="E40" s="317"/>
      <c r="F40" s="318"/>
      <c r="G40" s="310"/>
      <c r="H40" s="307"/>
      <c r="I40" s="310"/>
      <c r="J40" s="307"/>
      <c r="K40" s="310"/>
      <c r="L40" s="307"/>
      <c r="M40" s="310"/>
      <c r="N40" s="307"/>
      <c r="O40" s="310"/>
      <c r="P40" s="307"/>
      <c r="Q40" s="310"/>
      <c r="R40" s="307"/>
      <c r="S40" s="310"/>
      <c r="T40" s="307"/>
      <c r="U40" s="310"/>
      <c r="V40" s="307"/>
      <c r="W40" s="418"/>
      <c r="X40" s="419"/>
      <c r="Y40" s="414"/>
      <c r="Z40" s="308"/>
      <c r="AA40" s="309"/>
    </row>
    <row r="41" spans="2:27" ht="13.5" customHeight="1">
      <c r="B41" s="312"/>
      <c r="C41" s="315"/>
      <c r="D41" s="316"/>
      <c r="E41" s="317"/>
      <c r="F41" s="318"/>
      <c r="G41" s="310"/>
      <c r="H41" s="307"/>
      <c r="I41" s="310"/>
      <c r="J41" s="307"/>
      <c r="K41" s="310"/>
      <c r="L41" s="307"/>
      <c r="M41" s="310"/>
      <c r="N41" s="307"/>
      <c r="O41" s="310"/>
      <c r="P41" s="307"/>
      <c r="Q41" s="310"/>
      <c r="R41" s="307"/>
      <c r="S41" s="310"/>
      <c r="T41" s="307"/>
      <c r="U41" s="310"/>
      <c r="V41" s="307"/>
      <c r="W41" s="418"/>
      <c r="X41" s="419"/>
      <c r="Y41" s="414"/>
      <c r="Z41" s="308"/>
      <c r="AA41" s="309"/>
    </row>
    <row r="42" spans="2:27" ht="3.75" customHeight="1">
      <c r="B42" s="312"/>
      <c r="C42" s="51"/>
      <c r="D42" s="53"/>
      <c r="E42" s="55"/>
      <c r="F42" s="60"/>
      <c r="G42" s="310"/>
      <c r="H42" s="307"/>
      <c r="I42" s="310"/>
      <c r="J42" s="307"/>
      <c r="K42" s="310"/>
      <c r="L42" s="307"/>
      <c r="M42" s="310"/>
      <c r="N42" s="307"/>
      <c r="O42" s="310"/>
      <c r="P42" s="307"/>
      <c r="Q42" s="310"/>
      <c r="R42" s="307"/>
      <c r="S42" s="310"/>
      <c r="T42" s="307"/>
      <c r="U42" s="310"/>
      <c r="V42" s="307"/>
      <c r="W42" s="418"/>
      <c r="X42" s="419"/>
      <c r="Y42" s="414"/>
      <c r="Z42" s="308"/>
      <c r="AA42" s="309"/>
    </row>
    <row r="43" spans="2:27" ht="13.5" customHeight="1">
      <c r="B43" s="312"/>
      <c r="C43" s="51" t="s">
        <v>526</v>
      </c>
      <c r="D43" s="340" t="str">
        <f>IF(B38="","",VLOOKUP(B38,data!$A$1:$CA$300,12,FALSE))</f>
        <v>018-852-5192</v>
      </c>
      <c r="E43" s="341"/>
      <c r="F43" s="342"/>
      <c r="G43" s="310"/>
      <c r="H43" s="307"/>
      <c r="I43" s="310"/>
      <c r="J43" s="307"/>
      <c r="K43" s="310"/>
      <c r="L43" s="307"/>
      <c r="M43" s="310"/>
      <c r="N43" s="307"/>
      <c r="O43" s="310"/>
      <c r="P43" s="307"/>
      <c r="Q43" s="310"/>
      <c r="R43" s="307"/>
      <c r="S43" s="310"/>
      <c r="T43" s="307"/>
      <c r="U43" s="310"/>
      <c r="V43" s="307"/>
      <c r="W43" s="418"/>
      <c r="X43" s="419"/>
      <c r="Y43" s="414"/>
      <c r="Z43" s="308"/>
      <c r="AA43" s="309"/>
    </row>
    <row r="44" spans="2:27" ht="13.5" customHeight="1">
      <c r="B44" s="312"/>
      <c r="C44" s="51" t="s">
        <v>1184</v>
      </c>
      <c r="D44" s="340" t="str">
        <f>IF(B38="","",VLOOKUP(B38,data!$A$1:$CA$300,13,FALSE))</f>
        <v>018-879-8367</v>
      </c>
      <c r="E44" s="341"/>
      <c r="F44" s="342"/>
      <c r="G44" s="310"/>
      <c r="H44" s="307"/>
      <c r="I44" s="310"/>
      <c r="J44" s="307"/>
      <c r="K44" s="310"/>
      <c r="L44" s="307"/>
      <c r="M44" s="310"/>
      <c r="N44" s="307"/>
      <c r="O44" s="310"/>
      <c r="P44" s="307"/>
      <c r="Q44" s="310"/>
      <c r="R44" s="307"/>
      <c r="S44" s="310"/>
      <c r="T44" s="307"/>
      <c r="U44" s="310"/>
      <c r="V44" s="307"/>
      <c r="W44" s="418"/>
      <c r="X44" s="419"/>
      <c r="Y44" s="414"/>
      <c r="Z44" s="308"/>
      <c r="AA44" s="309"/>
    </row>
    <row r="45" spans="2:27" ht="3.75" customHeight="1">
      <c r="B45" s="312"/>
      <c r="C45" s="51"/>
      <c r="D45" s="53"/>
      <c r="E45" s="55"/>
      <c r="F45" s="60"/>
      <c r="G45" s="310"/>
      <c r="H45" s="307"/>
      <c r="I45" s="310"/>
      <c r="J45" s="307"/>
      <c r="K45" s="310"/>
      <c r="L45" s="307"/>
      <c r="M45" s="310"/>
      <c r="N45" s="307"/>
      <c r="O45" s="310"/>
      <c r="P45" s="307"/>
      <c r="Q45" s="310"/>
      <c r="R45" s="307"/>
      <c r="S45" s="310"/>
      <c r="T45" s="307"/>
      <c r="U45" s="310"/>
      <c r="V45" s="307"/>
      <c r="W45" s="418"/>
      <c r="X45" s="419"/>
      <c r="Y45" s="414"/>
      <c r="Z45" s="308"/>
      <c r="AA45" s="309"/>
    </row>
    <row r="46" spans="2:27" ht="13.5" customHeight="1">
      <c r="B46" s="312"/>
      <c r="C46" s="51" t="s">
        <v>326</v>
      </c>
      <c r="D46" s="54" t="str">
        <f>IF(B38="","",VLOOKUP(B38,data!$A$1:$CA$300,24,FALSE))</f>
        <v>08:30</v>
      </c>
      <c r="E46" s="57" t="s">
        <v>8</v>
      </c>
      <c r="F46" s="59" t="str">
        <f>IF(B38="","",VLOOKUP(B38,data!$A$1:$CA$300,25,FALSE))</f>
        <v>17:15</v>
      </c>
      <c r="G46" s="310"/>
      <c r="H46" s="307"/>
      <c r="I46" s="310"/>
      <c r="J46" s="307"/>
      <c r="K46" s="310"/>
      <c r="L46" s="307"/>
      <c r="M46" s="310"/>
      <c r="N46" s="307"/>
      <c r="O46" s="310"/>
      <c r="P46" s="307"/>
      <c r="Q46" s="310"/>
      <c r="R46" s="307"/>
      <c r="S46" s="310"/>
      <c r="T46" s="307"/>
      <c r="U46" s="310"/>
      <c r="V46" s="307"/>
      <c r="W46" s="418"/>
      <c r="X46" s="419"/>
      <c r="Y46" s="414"/>
      <c r="Z46" s="308"/>
      <c r="AA46" s="309"/>
    </row>
    <row r="47" spans="2:27" ht="27" customHeight="1">
      <c r="B47" s="313"/>
      <c r="C47" s="52" t="s">
        <v>1185</v>
      </c>
      <c r="D47" s="331" t="str">
        <f>IF(B38="","",VLOOKUP(B38,data!$A$1:$CA$300,26,FALSE))</f>
        <v>日曜、祝日、12/31～1/3</v>
      </c>
      <c r="E47" s="332"/>
      <c r="F47" s="333"/>
      <c r="G47" s="310"/>
      <c r="H47" s="307"/>
      <c r="I47" s="310"/>
      <c r="J47" s="307"/>
      <c r="K47" s="310"/>
      <c r="L47" s="307"/>
      <c r="M47" s="310"/>
      <c r="N47" s="307"/>
      <c r="O47" s="310"/>
      <c r="P47" s="307"/>
      <c r="Q47" s="310"/>
      <c r="R47" s="307"/>
      <c r="S47" s="310"/>
      <c r="T47" s="307"/>
      <c r="U47" s="310"/>
      <c r="V47" s="307"/>
      <c r="W47" s="420"/>
      <c r="X47" s="421"/>
      <c r="Y47" s="415"/>
      <c r="Z47" s="308"/>
      <c r="AA47" s="309"/>
    </row>
    <row r="48" spans="2:27" ht="33.75" customHeight="1">
      <c r="B48" s="311">
        <v>149</v>
      </c>
      <c r="C48" s="50" t="s">
        <v>462</v>
      </c>
      <c r="D48" s="334" t="str">
        <f>IF(B48="","",VLOOKUP(B48,data!$A$1:$CA$300,9,FALSE))</f>
        <v>厚生連湖東
訪問看護ステーション</v>
      </c>
      <c r="E48" s="335"/>
      <c r="F48" s="336"/>
      <c r="G48" s="310" t="str">
        <f>IF(B48="","",VLOOKUP(B48,data!$A$1:$CA$300,31,FALSE))</f>
        <v>○</v>
      </c>
      <c r="H48" s="307" t="str">
        <f>IF(B48="","",VLOOKUP(B48,data!$A$1:$CA$300,33,FALSE))</f>
        <v>○</v>
      </c>
      <c r="I48" s="310" t="str">
        <f>IF(B48="","",VLOOKUP(B48,data!$A$1:$CA$300,35,FALSE))</f>
        <v>○</v>
      </c>
      <c r="J48" s="307" t="str">
        <f>IF(B48="","",VLOOKUP(B48,data!$A$1:$CA$300,37,FALSE))</f>
        <v>○</v>
      </c>
      <c r="K48" s="310" t="str">
        <f>IF(B48="","",VLOOKUP(B48,data!$A$1:$CA$300,39,FALSE))</f>
        <v>○</v>
      </c>
      <c r="L48" s="307" t="str">
        <f>IF(B48="","",VLOOKUP(B48,data!$A$1:$CA$300,41,FALSE))</f>
        <v>○</v>
      </c>
      <c r="M48" s="310" t="str">
        <f>IF(B48="","",VLOOKUP(B48,data!$A$1:$CA$300,43,FALSE))</f>
        <v>○</v>
      </c>
      <c r="N48" s="307" t="str">
        <f>IF(B48="","",VLOOKUP(B48,data!$A$1:$CA$300,45,FALSE))</f>
        <v>○</v>
      </c>
      <c r="O48" s="310" t="str">
        <f>IF(B48="","",VLOOKUP(B48,data!$A$1:$CA$300,47,FALSE))</f>
        <v>○</v>
      </c>
      <c r="P48" s="307" t="str">
        <f>IF(B48="","",VLOOKUP(B48,data!$A$1:$CA$300,49,FALSE))</f>
        <v>○</v>
      </c>
      <c r="Q48" s="310" t="str">
        <f>IF(B48="","",VLOOKUP(B48,data!$A$1:$CA$300,51,FALSE))</f>
        <v>○</v>
      </c>
      <c r="R48" s="307" t="str">
        <f>IF(B48="","",VLOOKUP(B48,data!$A$1:$CA$300,53,FALSE))</f>
        <v>○</v>
      </c>
      <c r="S48" s="310" t="str">
        <f>IF(B48="","",VLOOKUP(B48,data!$A$1:$CA$300,55,FALSE))</f>
        <v>○</v>
      </c>
      <c r="T48" s="307" t="str">
        <f>IF(B48="","",VLOOKUP(B48,data!$A$1:$CA$300,57,FALSE))</f>
        <v>○</v>
      </c>
      <c r="U48" s="310" t="str">
        <f>IF(B48="","",VLOOKUP(B48,data!$A$1:$CA$300,59,FALSE))</f>
        <v>○</v>
      </c>
      <c r="V48" s="307" t="str">
        <f>IF(B48="","",VLOOKUP(B48,data!$A$1:$CA$300,61,FALSE))</f>
        <v>×</v>
      </c>
      <c r="W48" s="416" t="str">
        <f>IF(B48="","",VLOOKUP(B48,data!$A$1:$CA$300,71,FALSE))</f>
        <v>可</v>
      </c>
      <c r="X48" s="417"/>
      <c r="Y48" s="413" t="str">
        <f>IF(B48="","",VLOOKUP(B48,data!$A$1:$CA$300,72,FALSE))</f>
        <v>可</v>
      </c>
      <c r="Z48" s="308" t="str">
        <f>IF(B48="","",VLOOKUP(B48,data!$A$1:$CA$300,77,FALSE))</f>
        <v>八郎潟町
五城目町
井川町
大潟村
潟上市</v>
      </c>
      <c r="AA48" s="309" t="str">
        <f>IF(B48="","",VLOOKUP(B48,data!$A$1:$CA$300,78,FALSE))</f>
        <v/>
      </c>
    </row>
    <row r="49" spans="2:27" ht="15" customHeight="1">
      <c r="B49" s="312"/>
      <c r="C49" s="51" t="s">
        <v>637</v>
      </c>
      <c r="D49" s="337" t="str">
        <f>IF(B48="","",VLOOKUP(B48,data!$A$1:$CA$300,10,FALSE))</f>
        <v>018-1605</v>
      </c>
      <c r="E49" s="338"/>
      <c r="F49" s="339"/>
      <c r="G49" s="310"/>
      <c r="H49" s="307"/>
      <c r="I49" s="310"/>
      <c r="J49" s="307"/>
      <c r="K49" s="310"/>
      <c r="L49" s="307"/>
      <c r="M49" s="310"/>
      <c r="N49" s="307"/>
      <c r="O49" s="310"/>
      <c r="P49" s="307"/>
      <c r="Q49" s="310"/>
      <c r="R49" s="307"/>
      <c r="S49" s="310"/>
      <c r="T49" s="307"/>
      <c r="U49" s="310"/>
      <c r="V49" s="307"/>
      <c r="W49" s="418"/>
      <c r="X49" s="419"/>
      <c r="Y49" s="414"/>
      <c r="Z49" s="308"/>
      <c r="AA49" s="309"/>
    </row>
    <row r="50" spans="2:27" ht="13.5" customHeight="1">
      <c r="B50" s="312"/>
      <c r="C50" s="315" t="s">
        <v>515</v>
      </c>
      <c r="D50" s="316" t="str">
        <f>IF(B48="","",VLOOKUP(B48,data!$A$1:$CA$300,11,FALSE))</f>
        <v>八郎潟町川崎字貝保98-1</v>
      </c>
      <c r="E50" s="317"/>
      <c r="F50" s="318"/>
      <c r="G50" s="310"/>
      <c r="H50" s="307"/>
      <c r="I50" s="310"/>
      <c r="J50" s="307"/>
      <c r="K50" s="310"/>
      <c r="L50" s="307"/>
      <c r="M50" s="310"/>
      <c r="N50" s="307"/>
      <c r="O50" s="310"/>
      <c r="P50" s="307"/>
      <c r="Q50" s="310"/>
      <c r="R50" s="307"/>
      <c r="S50" s="310"/>
      <c r="T50" s="307"/>
      <c r="U50" s="310"/>
      <c r="V50" s="307"/>
      <c r="W50" s="418"/>
      <c r="X50" s="419"/>
      <c r="Y50" s="414"/>
      <c r="Z50" s="308"/>
      <c r="AA50" s="309"/>
    </row>
    <row r="51" spans="2:27" ht="13.5" customHeight="1">
      <c r="B51" s="312"/>
      <c r="C51" s="315"/>
      <c r="D51" s="316"/>
      <c r="E51" s="317"/>
      <c r="F51" s="318"/>
      <c r="G51" s="310"/>
      <c r="H51" s="307"/>
      <c r="I51" s="310"/>
      <c r="J51" s="307"/>
      <c r="K51" s="310"/>
      <c r="L51" s="307"/>
      <c r="M51" s="310"/>
      <c r="N51" s="307"/>
      <c r="O51" s="310"/>
      <c r="P51" s="307"/>
      <c r="Q51" s="310"/>
      <c r="R51" s="307"/>
      <c r="S51" s="310"/>
      <c r="T51" s="307"/>
      <c r="U51" s="310"/>
      <c r="V51" s="307"/>
      <c r="W51" s="418"/>
      <c r="X51" s="419"/>
      <c r="Y51" s="414"/>
      <c r="Z51" s="308"/>
      <c r="AA51" s="309"/>
    </row>
    <row r="52" spans="2:27" ht="3.75" customHeight="1">
      <c r="B52" s="312"/>
      <c r="C52" s="51"/>
      <c r="D52" s="53"/>
      <c r="E52" s="55"/>
      <c r="F52" s="60"/>
      <c r="G52" s="310"/>
      <c r="H52" s="307"/>
      <c r="I52" s="310"/>
      <c r="J52" s="307"/>
      <c r="K52" s="310"/>
      <c r="L52" s="307"/>
      <c r="M52" s="310"/>
      <c r="N52" s="307"/>
      <c r="O52" s="310"/>
      <c r="P52" s="307"/>
      <c r="Q52" s="310"/>
      <c r="R52" s="307"/>
      <c r="S52" s="310"/>
      <c r="T52" s="307"/>
      <c r="U52" s="310"/>
      <c r="V52" s="307"/>
      <c r="W52" s="418"/>
      <c r="X52" s="419"/>
      <c r="Y52" s="414"/>
      <c r="Z52" s="308"/>
      <c r="AA52" s="309"/>
    </row>
    <row r="53" spans="2:27" ht="13.5" customHeight="1">
      <c r="B53" s="312"/>
      <c r="C53" s="51" t="s">
        <v>526</v>
      </c>
      <c r="D53" s="340" t="str">
        <f>IF(B48="","",VLOOKUP(B48,data!$A$1:$CA$300,12,FALSE))</f>
        <v>018-855-4102（直通）</v>
      </c>
      <c r="E53" s="341"/>
      <c r="F53" s="342"/>
      <c r="G53" s="310"/>
      <c r="H53" s="307"/>
      <c r="I53" s="310"/>
      <c r="J53" s="307"/>
      <c r="K53" s="310"/>
      <c r="L53" s="307"/>
      <c r="M53" s="310"/>
      <c r="N53" s="307"/>
      <c r="O53" s="310"/>
      <c r="P53" s="307"/>
      <c r="Q53" s="310"/>
      <c r="R53" s="307"/>
      <c r="S53" s="310"/>
      <c r="T53" s="307"/>
      <c r="U53" s="310"/>
      <c r="V53" s="307"/>
      <c r="W53" s="418"/>
      <c r="X53" s="419"/>
      <c r="Y53" s="414"/>
      <c r="Z53" s="308"/>
      <c r="AA53" s="309"/>
    </row>
    <row r="54" spans="2:27" ht="13.5" customHeight="1">
      <c r="B54" s="312"/>
      <c r="C54" s="51" t="s">
        <v>1184</v>
      </c>
      <c r="D54" s="340" t="str">
        <f>IF(B48="","",VLOOKUP(B48,data!$A$1:$CA$300,13,FALSE))</f>
        <v>018-875-5131（直通）</v>
      </c>
      <c r="E54" s="341"/>
      <c r="F54" s="342"/>
      <c r="G54" s="310"/>
      <c r="H54" s="307"/>
      <c r="I54" s="310"/>
      <c r="J54" s="307"/>
      <c r="K54" s="310"/>
      <c r="L54" s="307"/>
      <c r="M54" s="310"/>
      <c r="N54" s="307"/>
      <c r="O54" s="310"/>
      <c r="P54" s="307"/>
      <c r="Q54" s="310"/>
      <c r="R54" s="307"/>
      <c r="S54" s="310"/>
      <c r="T54" s="307"/>
      <c r="U54" s="310"/>
      <c r="V54" s="307"/>
      <c r="W54" s="418"/>
      <c r="X54" s="419"/>
      <c r="Y54" s="414"/>
      <c r="Z54" s="308"/>
      <c r="AA54" s="309"/>
    </row>
    <row r="55" spans="2:27" ht="3.75" customHeight="1">
      <c r="B55" s="312"/>
      <c r="C55" s="51"/>
      <c r="D55" s="53"/>
      <c r="E55" s="55"/>
      <c r="F55" s="60"/>
      <c r="G55" s="310"/>
      <c r="H55" s="307"/>
      <c r="I55" s="310"/>
      <c r="J55" s="307"/>
      <c r="K55" s="310"/>
      <c r="L55" s="307"/>
      <c r="M55" s="310"/>
      <c r="N55" s="307"/>
      <c r="O55" s="310"/>
      <c r="P55" s="307"/>
      <c r="Q55" s="310"/>
      <c r="R55" s="307"/>
      <c r="S55" s="310"/>
      <c r="T55" s="307"/>
      <c r="U55" s="310"/>
      <c r="V55" s="307"/>
      <c r="W55" s="418"/>
      <c r="X55" s="419"/>
      <c r="Y55" s="414"/>
      <c r="Z55" s="308"/>
      <c r="AA55" s="309"/>
    </row>
    <row r="56" spans="2:27" ht="13.5" customHeight="1">
      <c r="B56" s="312"/>
      <c r="C56" s="51" t="s">
        <v>326</v>
      </c>
      <c r="D56" s="54" t="str">
        <f>IF(B48="","",VLOOKUP(B48,data!$A$1:$CA$300,24,FALSE))</f>
        <v>08:30</v>
      </c>
      <c r="E56" s="57" t="s">
        <v>8</v>
      </c>
      <c r="F56" s="59" t="str">
        <f>IF(B48="","",VLOOKUP(B48,data!$A$1:$CA$300,25,FALSE))</f>
        <v>17:00</v>
      </c>
      <c r="G56" s="310"/>
      <c r="H56" s="307"/>
      <c r="I56" s="310"/>
      <c r="J56" s="307"/>
      <c r="K56" s="310"/>
      <c r="L56" s="307"/>
      <c r="M56" s="310"/>
      <c r="N56" s="307"/>
      <c r="O56" s="310"/>
      <c r="P56" s="307"/>
      <c r="Q56" s="310"/>
      <c r="R56" s="307"/>
      <c r="S56" s="310"/>
      <c r="T56" s="307"/>
      <c r="U56" s="310"/>
      <c r="V56" s="307"/>
      <c r="W56" s="418"/>
      <c r="X56" s="419"/>
      <c r="Y56" s="414"/>
      <c r="Z56" s="308"/>
      <c r="AA56" s="309"/>
    </row>
    <row r="57" spans="2:27" ht="27" customHeight="1">
      <c r="B57" s="313"/>
      <c r="C57" s="52" t="s">
        <v>1185</v>
      </c>
      <c r="D57" s="331" t="str">
        <f>IF(B48="","",VLOOKUP(B48,data!$A$1:$CA$300,26,FALSE))</f>
        <v>土曜、日曜、祝日、8/13～14、
12/30～1/3</v>
      </c>
      <c r="E57" s="332"/>
      <c r="F57" s="333"/>
      <c r="G57" s="310"/>
      <c r="H57" s="307"/>
      <c r="I57" s="310"/>
      <c r="J57" s="307"/>
      <c r="K57" s="310"/>
      <c r="L57" s="307"/>
      <c r="M57" s="310"/>
      <c r="N57" s="307"/>
      <c r="O57" s="310"/>
      <c r="P57" s="307"/>
      <c r="Q57" s="310"/>
      <c r="R57" s="307"/>
      <c r="S57" s="310"/>
      <c r="T57" s="307"/>
      <c r="U57" s="310"/>
      <c r="V57" s="307"/>
      <c r="W57" s="420"/>
      <c r="X57" s="421"/>
      <c r="Y57" s="415"/>
      <c r="Z57" s="308"/>
      <c r="AA57" s="309"/>
    </row>
    <row r="59" spans="2:27" ht="15" customHeight="1">
      <c r="B59" s="47" t="s">
        <v>1356</v>
      </c>
    </row>
  </sheetData>
  <mergeCells count="164">
    <mergeCell ref="G1:V1"/>
    <mergeCell ref="D8:F8"/>
    <mergeCell ref="D9:F9"/>
    <mergeCell ref="D13:F13"/>
    <mergeCell ref="D14:F14"/>
    <mergeCell ref="D17:F17"/>
    <mergeCell ref="D18:F18"/>
    <mergeCell ref="D19:F19"/>
    <mergeCell ref="D23:F23"/>
    <mergeCell ref="H2:H7"/>
    <mergeCell ref="I2:I7"/>
    <mergeCell ref="J2:J7"/>
    <mergeCell ref="K2:K7"/>
    <mergeCell ref="L2:L7"/>
    <mergeCell ref="M2:M7"/>
    <mergeCell ref="N2:N7"/>
    <mergeCell ref="O2:O7"/>
    <mergeCell ref="P2:P7"/>
    <mergeCell ref="Q2:Q7"/>
    <mergeCell ref="R2:R7"/>
    <mergeCell ref="S2:S7"/>
    <mergeCell ref="T2:T7"/>
    <mergeCell ref="U2:U7"/>
    <mergeCell ref="V2:V7"/>
    <mergeCell ref="D53:F53"/>
    <mergeCell ref="D54:F54"/>
    <mergeCell ref="D57:F57"/>
    <mergeCell ref="G2:G7"/>
    <mergeCell ref="D24:F24"/>
    <mergeCell ref="D27:F27"/>
    <mergeCell ref="D28:F28"/>
    <mergeCell ref="D29:F29"/>
    <mergeCell ref="D33:F33"/>
    <mergeCell ref="D34:F34"/>
    <mergeCell ref="D37:F37"/>
    <mergeCell ref="D38:F38"/>
    <mergeCell ref="D39:F39"/>
    <mergeCell ref="C10:C11"/>
    <mergeCell ref="D10:F11"/>
    <mergeCell ref="C20:C21"/>
    <mergeCell ref="D20:F21"/>
    <mergeCell ref="C30:C31"/>
    <mergeCell ref="D30:F31"/>
    <mergeCell ref="C40:C41"/>
    <mergeCell ref="D40:F41"/>
    <mergeCell ref="C50:C51"/>
    <mergeCell ref="D50:F51"/>
    <mergeCell ref="D43:F43"/>
    <mergeCell ref="D44:F44"/>
    <mergeCell ref="D47:F47"/>
    <mergeCell ref="D48:F48"/>
    <mergeCell ref="D49:F49"/>
    <mergeCell ref="B1:B7"/>
    <mergeCell ref="C1:F7"/>
    <mergeCell ref="W1:W7"/>
    <mergeCell ref="X1:X7"/>
    <mergeCell ref="Y1:Y7"/>
    <mergeCell ref="Z1:Z7"/>
    <mergeCell ref="AA1:AA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X17"/>
    <mergeCell ref="Y8:Y17"/>
    <mergeCell ref="Z8:Z17"/>
    <mergeCell ref="AA8:AA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X27"/>
    <mergeCell ref="Y18:Y27"/>
    <mergeCell ref="Z18:Z27"/>
    <mergeCell ref="AA18:AA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X37"/>
    <mergeCell ref="Y28:Y37"/>
    <mergeCell ref="Z28:Z37"/>
    <mergeCell ref="AA28:AA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X47"/>
    <mergeCell ref="Y38:Y47"/>
    <mergeCell ref="Z38:Z47"/>
    <mergeCell ref="AA38:AA47"/>
    <mergeCell ref="B48:B57"/>
    <mergeCell ref="G48:G57"/>
    <mergeCell ref="H48:H5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X57"/>
    <mergeCell ref="Y48:Y57"/>
    <mergeCell ref="Z48:Z57"/>
    <mergeCell ref="AA48:AA57"/>
  </mergeCells>
  <phoneticPr fontId="17"/>
  <pageMargins left="0.50314960629921257" right="0.50314960629921257" top="0.35629921259842523" bottom="0.35629921259842523"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A19"/>
  <sheetViews>
    <sheetView view="pageBreakPreview" zoomScaleSheetLayoutView="100" workbookViewId="0">
      <pane ySplit="7" topLeftCell="A8" activePane="bottomLeft" state="frozenSplit"/>
      <selection pane="bottomLeft" activeCell="B8" sqref="B8:B17"/>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22" width="3.125" style="48" customWidth="1"/>
    <col min="23" max="24" width="2.5" style="48" customWidth="1"/>
    <col min="25" max="25" width="5" style="48" customWidth="1"/>
    <col min="26" max="27" width="11.875" style="48" customWidth="1"/>
    <col min="28" max="28" width="9" style="48" customWidth="1"/>
    <col min="29" max="16384" width="9" style="48"/>
  </cols>
  <sheetData>
    <row r="1" spans="2:27" ht="20.25" customHeight="1">
      <c r="B1" s="207" t="s">
        <v>40</v>
      </c>
      <c r="C1" s="319" t="s">
        <v>595</v>
      </c>
      <c r="D1" s="320"/>
      <c r="E1" s="320"/>
      <c r="F1" s="321"/>
      <c r="G1" s="330" t="s">
        <v>1013</v>
      </c>
      <c r="H1" s="330"/>
      <c r="I1" s="330"/>
      <c r="J1" s="330"/>
      <c r="K1" s="330"/>
      <c r="L1" s="330"/>
      <c r="M1" s="330"/>
      <c r="N1" s="330"/>
      <c r="O1" s="330"/>
      <c r="P1" s="330"/>
      <c r="Q1" s="330"/>
      <c r="R1" s="330"/>
      <c r="S1" s="330"/>
      <c r="T1" s="330"/>
      <c r="U1" s="330"/>
      <c r="V1" s="330"/>
      <c r="W1" s="422" t="s">
        <v>1334</v>
      </c>
      <c r="X1" s="425" t="s">
        <v>1308</v>
      </c>
      <c r="Y1" s="428" t="s">
        <v>43</v>
      </c>
      <c r="Z1" s="329" t="s">
        <v>1043</v>
      </c>
      <c r="AA1" s="329" t="s">
        <v>104</v>
      </c>
    </row>
    <row r="2" spans="2:27" ht="11.25" customHeight="1">
      <c r="B2" s="208"/>
      <c r="C2" s="322"/>
      <c r="D2" s="323"/>
      <c r="E2" s="323"/>
      <c r="F2" s="324"/>
      <c r="G2" s="347" t="s">
        <v>1032</v>
      </c>
      <c r="H2" s="346" t="s">
        <v>1082</v>
      </c>
      <c r="I2" s="347" t="s">
        <v>1159</v>
      </c>
      <c r="J2" s="346" t="s">
        <v>296</v>
      </c>
      <c r="K2" s="347" t="s">
        <v>1176</v>
      </c>
      <c r="L2" s="346" t="s">
        <v>1177</v>
      </c>
      <c r="M2" s="347" t="s">
        <v>568</v>
      </c>
      <c r="N2" s="346" t="s">
        <v>1124</v>
      </c>
      <c r="O2" s="347" t="s">
        <v>41</v>
      </c>
      <c r="P2" s="346" t="s">
        <v>1178</v>
      </c>
      <c r="Q2" s="347" t="s">
        <v>1164</v>
      </c>
      <c r="R2" s="346" t="s">
        <v>1068</v>
      </c>
      <c r="S2" s="347" t="s">
        <v>893</v>
      </c>
      <c r="T2" s="346" t="s">
        <v>1179</v>
      </c>
      <c r="U2" s="347" t="s">
        <v>847</v>
      </c>
      <c r="V2" s="346" t="s">
        <v>1363</v>
      </c>
      <c r="W2" s="423"/>
      <c r="X2" s="426"/>
      <c r="Y2" s="429"/>
      <c r="Z2" s="330"/>
      <c r="AA2" s="330"/>
    </row>
    <row r="3" spans="2:27" ht="11.25" customHeight="1">
      <c r="B3" s="208"/>
      <c r="C3" s="322"/>
      <c r="D3" s="323"/>
      <c r="E3" s="323"/>
      <c r="F3" s="324"/>
      <c r="G3" s="347"/>
      <c r="H3" s="346"/>
      <c r="I3" s="347"/>
      <c r="J3" s="346"/>
      <c r="K3" s="347"/>
      <c r="L3" s="346"/>
      <c r="M3" s="347"/>
      <c r="N3" s="346"/>
      <c r="O3" s="347"/>
      <c r="P3" s="346"/>
      <c r="Q3" s="347"/>
      <c r="R3" s="346"/>
      <c r="S3" s="347"/>
      <c r="T3" s="346"/>
      <c r="U3" s="347"/>
      <c r="V3" s="346"/>
      <c r="W3" s="423"/>
      <c r="X3" s="426"/>
      <c r="Y3" s="429"/>
      <c r="Z3" s="330"/>
      <c r="AA3" s="330"/>
    </row>
    <row r="4" spans="2:27" ht="11.25" customHeight="1">
      <c r="B4" s="208"/>
      <c r="C4" s="322"/>
      <c r="D4" s="323"/>
      <c r="E4" s="323"/>
      <c r="F4" s="324"/>
      <c r="G4" s="347"/>
      <c r="H4" s="346"/>
      <c r="I4" s="347"/>
      <c r="J4" s="346"/>
      <c r="K4" s="347"/>
      <c r="L4" s="346"/>
      <c r="M4" s="347"/>
      <c r="N4" s="346"/>
      <c r="O4" s="347"/>
      <c r="P4" s="346"/>
      <c r="Q4" s="347"/>
      <c r="R4" s="346"/>
      <c r="S4" s="347"/>
      <c r="T4" s="346"/>
      <c r="U4" s="347"/>
      <c r="V4" s="346"/>
      <c r="W4" s="423"/>
      <c r="X4" s="426"/>
      <c r="Y4" s="429"/>
      <c r="Z4" s="330"/>
      <c r="AA4" s="330"/>
    </row>
    <row r="5" spans="2:27" ht="11.25" customHeight="1">
      <c r="B5" s="208"/>
      <c r="C5" s="322"/>
      <c r="D5" s="323"/>
      <c r="E5" s="323"/>
      <c r="F5" s="324"/>
      <c r="G5" s="347"/>
      <c r="H5" s="346"/>
      <c r="I5" s="347"/>
      <c r="J5" s="346"/>
      <c r="K5" s="347"/>
      <c r="L5" s="346"/>
      <c r="M5" s="347"/>
      <c r="N5" s="346"/>
      <c r="O5" s="347"/>
      <c r="P5" s="346"/>
      <c r="Q5" s="347"/>
      <c r="R5" s="346"/>
      <c r="S5" s="347"/>
      <c r="T5" s="346"/>
      <c r="U5" s="347"/>
      <c r="V5" s="346"/>
      <c r="W5" s="423"/>
      <c r="X5" s="426"/>
      <c r="Y5" s="429"/>
      <c r="Z5" s="330"/>
      <c r="AA5" s="330"/>
    </row>
    <row r="6" spans="2:27" ht="11.25" customHeight="1">
      <c r="B6" s="208"/>
      <c r="C6" s="322"/>
      <c r="D6" s="323"/>
      <c r="E6" s="323"/>
      <c r="F6" s="324"/>
      <c r="G6" s="347"/>
      <c r="H6" s="346"/>
      <c r="I6" s="347"/>
      <c r="J6" s="346"/>
      <c r="K6" s="347"/>
      <c r="L6" s="346"/>
      <c r="M6" s="347"/>
      <c r="N6" s="346"/>
      <c r="O6" s="347"/>
      <c r="P6" s="346"/>
      <c r="Q6" s="347"/>
      <c r="R6" s="346"/>
      <c r="S6" s="347"/>
      <c r="T6" s="346"/>
      <c r="U6" s="347"/>
      <c r="V6" s="346"/>
      <c r="W6" s="423"/>
      <c r="X6" s="426"/>
      <c r="Y6" s="429"/>
      <c r="Z6" s="330"/>
      <c r="AA6" s="330"/>
    </row>
    <row r="7" spans="2:27" ht="11.25" customHeight="1">
      <c r="B7" s="209"/>
      <c r="C7" s="325"/>
      <c r="D7" s="326"/>
      <c r="E7" s="326"/>
      <c r="F7" s="327"/>
      <c r="G7" s="347"/>
      <c r="H7" s="346"/>
      <c r="I7" s="347"/>
      <c r="J7" s="346"/>
      <c r="K7" s="347"/>
      <c r="L7" s="346"/>
      <c r="M7" s="347"/>
      <c r="N7" s="346"/>
      <c r="O7" s="347"/>
      <c r="P7" s="346"/>
      <c r="Q7" s="347"/>
      <c r="R7" s="346"/>
      <c r="S7" s="347"/>
      <c r="T7" s="346"/>
      <c r="U7" s="347"/>
      <c r="V7" s="346"/>
      <c r="W7" s="424"/>
      <c r="X7" s="427"/>
      <c r="Y7" s="430"/>
      <c r="Z7" s="330"/>
      <c r="AA7" s="330"/>
    </row>
    <row r="8" spans="2:27" ht="33.75" customHeight="1">
      <c r="B8" s="311">
        <v>150</v>
      </c>
      <c r="C8" s="50" t="s">
        <v>462</v>
      </c>
      <c r="D8" s="334" t="str">
        <f>IF(B8="","",VLOOKUP(B8,data!$A$1:$CA$300,9,FALSE))</f>
        <v>定期巡回・随時対応型
訪問介護看護はやぶさ</v>
      </c>
      <c r="E8" s="335"/>
      <c r="F8" s="336"/>
      <c r="G8" s="310" t="str">
        <f>IF(B8="","",VLOOKUP(B8,data!$A$1:$CA$300,31,FALSE))</f>
        <v>要相談</v>
      </c>
      <c r="H8" s="307" t="str">
        <f>IF(B8="","",VLOOKUP(B8,data!$A$1:$CA$300,33,FALSE))</f>
        <v>要相談</v>
      </c>
      <c r="I8" s="310" t="str">
        <f>IF(B8="","",VLOOKUP(B8,data!$A$1:$CA$300,35,FALSE))</f>
        <v>要相談</v>
      </c>
      <c r="J8" s="307" t="str">
        <f>IF(B8="","",VLOOKUP(B8,data!$A$1:$CA$300,37,FALSE))</f>
        <v>要相談</v>
      </c>
      <c r="K8" s="310" t="str">
        <f>IF(B8="","",VLOOKUP(B8,data!$A$1:$CA$300,39,FALSE))</f>
        <v>×</v>
      </c>
      <c r="L8" s="307" t="str">
        <f>IF(B8="","",VLOOKUP(B8,data!$A$1:$CA$300,41,FALSE))</f>
        <v>×</v>
      </c>
      <c r="M8" s="310" t="str">
        <f>IF(B8="","",VLOOKUP(B8,data!$A$1:$CA$300,43,FALSE))</f>
        <v>×</v>
      </c>
      <c r="N8" s="307" t="str">
        <f>IF(B8="","",VLOOKUP(B8,data!$A$1:$CA$300,45,FALSE))</f>
        <v>×</v>
      </c>
      <c r="O8" s="310" t="str">
        <f>IF(B8="","",VLOOKUP(B8,data!$A$1:$CA$300,47,FALSE))</f>
        <v>○</v>
      </c>
      <c r="P8" s="307" t="str">
        <f>IF(B8="","",VLOOKUP(B8,data!$A$1:$CA$300,49,FALSE))</f>
        <v>要相談</v>
      </c>
      <c r="Q8" s="310" t="str">
        <f>IF(B8="","",VLOOKUP(B8,data!$A$1:$CA$300,51,FALSE))</f>
        <v>要相談</v>
      </c>
      <c r="R8" s="307" t="str">
        <f>IF(B8="","",VLOOKUP(B8,data!$A$1:$CA$300,53,FALSE))</f>
        <v>要相談</v>
      </c>
      <c r="S8" s="310" t="str">
        <f>IF(B8="","",VLOOKUP(B8,data!$A$1:$CA$300,55,FALSE))</f>
        <v>要相談</v>
      </c>
      <c r="T8" s="307" t="str">
        <f>IF(B8="","",VLOOKUP(B8,data!$A$1:$CA$300,57,FALSE))</f>
        <v>要相談</v>
      </c>
      <c r="U8" s="310" t="str">
        <f>IF(B8="","",VLOOKUP(B8,data!$A$1:$CA$300,59,FALSE))</f>
        <v>要相談</v>
      </c>
      <c r="V8" s="307" t="str">
        <f>IF(B8="","",VLOOKUP(B8,data!$A$1:$CA$300,61,FALSE))</f>
        <v>要相談</v>
      </c>
      <c r="W8" s="416" t="str">
        <f>IF(B8="","",VLOOKUP(B8,data!$A$1:$CA$300,71,FALSE))</f>
        <v>可</v>
      </c>
      <c r="X8" s="417"/>
      <c r="Y8" s="413" t="str">
        <f>IF(B8="","",VLOOKUP(B8,data!$A$1:$CA$300,72,FALSE))</f>
        <v>－</v>
      </c>
      <c r="Z8" s="308" t="str">
        <f>IF(B8="","",VLOOKUP(B8,data!$A$1:$CA$300,77,FALSE))</f>
        <v>潟上市</v>
      </c>
      <c r="AA8" s="309" t="str">
        <f>IF(B8="","",VLOOKUP(B8,data!$A$1:$CA$300,78,FALSE))</f>
        <v/>
      </c>
    </row>
    <row r="9" spans="2:27" ht="15" customHeight="1">
      <c r="B9" s="312"/>
      <c r="C9" s="51" t="s">
        <v>637</v>
      </c>
      <c r="D9" s="337" t="str">
        <f>IF(B8="","",VLOOKUP(B8,data!$A$1:$CA$300,10,FALSE))</f>
        <v>010-0201</v>
      </c>
      <c r="E9" s="338"/>
      <c r="F9" s="339"/>
      <c r="G9" s="310"/>
      <c r="H9" s="307"/>
      <c r="I9" s="310"/>
      <c r="J9" s="307"/>
      <c r="K9" s="310"/>
      <c r="L9" s="307"/>
      <c r="M9" s="310"/>
      <c r="N9" s="307"/>
      <c r="O9" s="310"/>
      <c r="P9" s="307"/>
      <c r="Q9" s="310"/>
      <c r="R9" s="307"/>
      <c r="S9" s="310"/>
      <c r="T9" s="307"/>
      <c r="U9" s="310"/>
      <c r="V9" s="307"/>
      <c r="W9" s="418"/>
      <c r="X9" s="419"/>
      <c r="Y9" s="414"/>
      <c r="Z9" s="308"/>
      <c r="AA9" s="309"/>
    </row>
    <row r="10" spans="2:27" ht="13.5" customHeight="1">
      <c r="B10" s="312"/>
      <c r="C10" s="315" t="s">
        <v>515</v>
      </c>
      <c r="D10" s="316" t="str">
        <f>IF(B8="","",VLOOKUP(B8,data!$A$1:$CA$300,11,FALSE))</f>
        <v>潟上市昭和大久保字街道下84-6</v>
      </c>
      <c r="E10" s="317"/>
      <c r="F10" s="318"/>
      <c r="G10" s="310"/>
      <c r="H10" s="307"/>
      <c r="I10" s="310"/>
      <c r="J10" s="307"/>
      <c r="K10" s="310"/>
      <c r="L10" s="307"/>
      <c r="M10" s="310"/>
      <c r="N10" s="307"/>
      <c r="O10" s="310"/>
      <c r="P10" s="307"/>
      <c r="Q10" s="310"/>
      <c r="R10" s="307"/>
      <c r="S10" s="310"/>
      <c r="T10" s="307"/>
      <c r="U10" s="310"/>
      <c r="V10" s="307"/>
      <c r="W10" s="418"/>
      <c r="X10" s="419"/>
      <c r="Y10" s="414"/>
      <c r="Z10" s="308"/>
      <c r="AA10" s="309"/>
    </row>
    <row r="11" spans="2:27" ht="13.5" customHeight="1">
      <c r="B11" s="312"/>
      <c r="C11" s="315"/>
      <c r="D11" s="316"/>
      <c r="E11" s="317"/>
      <c r="F11" s="318"/>
      <c r="G11" s="310"/>
      <c r="H11" s="307"/>
      <c r="I11" s="310"/>
      <c r="J11" s="307"/>
      <c r="K11" s="310"/>
      <c r="L11" s="307"/>
      <c r="M11" s="310"/>
      <c r="N11" s="307"/>
      <c r="O11" s="310"/>
      <c r="P11" s="307"/>
      <c r="Q11" s="310"/>
      <c r="R11" s="307"/>
      <c r="S11" s="310"/>
      <c r="T11" s="307"/>
      <c r="U11" s="310"/>
      <c r="V11" s="307"/>
      <c r="W11" s="418"/>
      <c r="X11" s="419"/>
      <c r="Y11" s="414"/>
      <c r="Z11" s="308"/>
      <c r="AA11" s="309"/>
    </row>
    <row r="12" spans="2:27" ht="3.75" customHeight="1">
      <c r="B12" s="312"/>
      <c r="C12" s="51"/>
      <c r="D12" s="53"/>
      <c r="E12" s="55"/>
      <c r="F12" s="60"/>
      <c r="G12" s="310"/>
      <c r="H12" s="307"/>
      <c r="I12" s="310"/>
      <c r="J12" s="307"/>
      <c r="K12" s="310"/>
      <c r="L12" s="307"/>
      <c r="M12" s="310"/>
      <c r="N12" s="307"/>
      <c r="O12" s="310"/>
      <c r="P12" s="307"/>
      <c r="Q12" s="310"/>
      <c r="R12" s="307"/>
      <c r="S12" s="310"/>
      <c r="T12" s="307"/>
      <c r="U12" s="310"/>
      <c r="V12" s="307"/>
      <c r="W12" s="418"/>
      <c r="X12" s="419"/>
      <c r="Y12" s="414"/>
      <c r="Z12" s="308"/>
      <c r="AA12" s="309"/>
    </row>
    <row r="13" spans="2:27" ht="13.5" customHeight="1">
      <c r="B13" s="312"/>
      <c r="C13" s="51" t="s">
        <v>526</v>
      </c>
      <c r="D13" s="340" t="str">
        <f>IF(B8="","",VLOOKUP(B8,data!$A$1:$CA$300,12,FALSE))</f>
        <v>018-877-2665</v>
      </c>
      <c r="E13" s="341"/>
      <c r="F13" s="342"/>
      <c r="G13" s="310"/>
      <c r="H13" s="307"/>
      <c r="I13" s="310"/>
      <c r="J13" s="307"/>
      <c r="K13" s="310"/>
      <c r="L13" s="307"/>
      <c r="M13" s="310"/>
      <c r="N13" s="307"/>
      <c r="O13" s="310"/>
      <c r="P13" s="307"/>
      <c r="Q13" s="310"/>
      <c r="R13" s="307"/>
      <c r="S13" s="310"/>
      <c r="T13" s="307"/>
      <c r="U13" s="310"/>
      <c r="V13" s="307"/>
      <c r="W13" s="418"/>
      <c r="X13" s="419"/>
      <c r="Y13" s="414"/>
      <c r="Z13" s="308"/>
      <c r="AA13" s="309"/>
    </row>
    <row r="14" spans="2:27" ht="13.5" customHeight="1">
      <c r="B14" s="312"/>
      <c r="C14" s="51" t="s">
        <v>1184</v>
      </c>
      <c r="D14" s="340" t="str">
        <f>IF(B8="","",VLOOKUP(B8,data!$A$1:$CA$300,13,FALSE))</f>
        <v>018-877-2676</v>
      </c>
      <c r="E14" s="341"/>
      <c r="F14" s="342"/>
      <c r="G14" s="310"/>
      <c r="H14" s="307"/>
      <c r="I14" s="310"/>
      <c r="J14" s="307"/>
      <c r="K14" s="310"/>
      <c r="L14" s="307"/>
      <c r="M14" s="310"/>
      <c r="N14" s="307"/>
      <c r="O14" s="310"/>
      <c r="P14" s="307"/>
      <c r="Q14" s="310"/>
      <c r="R14" s="307"/>
      <c r="S14" s="310"/>
      <c r="T14" s="307"/>
      <c r="U14" s="310"/>
      <c r="V14" s="307"/>
      <c r="W14" s="418"/>
      <c r="X14" s="419"/>
      <c r="Y14" s="414"/>
      <c r="Z14" s="308"/>
      <c r="AA14" s="309"/>
    </row>
    <row r="15" spans="2:27" ht="3.75" customHeight="1">
      <c r="B15" s="312"/>
      <c r="C15" s="51"/>
      <c r="D15" s="53"/>
      <c r="E15" s="55"/>
      <c r="F15" s="60"/>
      <c r="G15" s="310"/>
      <c r="H15" s="307"/>
      <c r="I15" s="310"/>
      <c r="J15" s="307"/>
      <c r="K15" s="310"/>
      <c r="L15" s="307"/>
      <c r="M15" s="310"/>
      <c r="N15" s="307"/>
      <c r="O15" s="310"/>
      <c r="P15" s="307"/>
      <c r="Q15" s="310"/>
      <c r="R15" s="307"/>
      <c r="S15" s="310"/>
      <c r="T15" s="307"/>
      <c r="U15" s="310"/>
      <c r="V15" s="307"/>
      <c r="W15" s="418"/>
      <c r="X15" s="419"/>
      <c r="Y15" s="414"/>
      <c r="Z15" s="308"/>
      <c r="AA15" s="309"/>
    </row>
    <row r="16" spans="2:27" ht="13.5" customHeight="1">
      <c r="B16" s="312"/>
      <c r="C16" s="51" t="s">
        <v>326</v>
      </c>
      <c r="D16" s="54" t="str">
        <f>IF(B8="","",VLOOKUP(B8,data!$A$1:$CA$300,24,FALSE))</f>
        <v>08:30</v>
      </c>
      <c r="E16" s="57" t="s">
        <v>8</v>
      </c>
      <c r="F16" s="59" t="str">
        <f>IF(B8="","",VLOOKUP(B8,data!$A$1:$CA$300,25,FALSE))</f>
        <v>17:30</v>
      </c>
      <c r="G16" s="310"/>
      <c r="H16" s="307"/>
      <c r="I16" s="310"/>
      <c r="J16" s="307"/>
      <c r="K16" s="310"/>
      <c r="L16" s="307"/>
      <c r="M16" s="310"/>
      <c r="N16" s="307"/>
      <c r="O16" s="310"/>
      <c r="P16" s="307"/>
      <c r="Q16" s="310"/>
      <c r="R16" s="307"/>
      <c r="S16" s="310"/>
      <c r="T16" s="307"/>
      <c r="U16" s="310"/>
      <c r="V16" s="307"/>
      <c r="W16" s="418"/>
      <c r="X16" s="419"/>
      <c r="Y16" s="414"/>
      <c r="Z16" s="308"/>
      <c r="AA16" s="309"/>
    </row>
    <row r="17" spans="2:27" ht="27" customHeight="1">
      <c r="B17" s="313"/>
      <c r="C17" s="52" t="s">
        <v>1185</v>
      </c>
      <c r="D17" s="331" t="str">
        <f>IF(B8="","",VLOOKUP(B8,data!$A$1:$CA$300,26,FALSE))</f>
        <v>年中無休</v>
      </c>
      <c r="E17" s="332"/>
      <c r="F17" s="333"/>
      <c r="G17" s="310"/>
      <c r="H17" s="307"/>
      <c r="I17" s="310"/>
      <c r="J17" s="307"/>
      <c r="K17" s="310"/>
      <c r="L17" s="307"/>
      <c r="M17" s="310"/>
      <c r="N17" s="307"/>
      <c r="O17" s="310"/>
      <c r="P17" s="307"/>
      <c r="Q17" s="310"/>
      <c r="R17" s="307"/>
      <c r="S17" s="310"/>
      <c r="T17" s="307"/>
      <c r="U17" s="310"/>
      <c r="V17" s="307"/>
      <c r="W17" s="420"/>
      <c r="X17" s="421"/>
      <c r="Y17" s="415"/>
      <c r="Z17" s="308"/>
      <c r="AA17" s="309"/>
    </row>
    <row r="19" spans="2:27" ht="15" customHeight="1">
      <c r="B19" s="47" t="s">
        <v>1356</v>
      </c>
    </row>
  </sheetData>
  <mergeCells count="52">
    <mergeCell ref="G1:V1"/>
    <mergeCell ref="D8:F8"/>
    <mergeCell ref="D9:F9"/>
    <mergeCell ref="D13:F13"/>
    <mergeCell ref="D14:F14"/>
    <mergeCell ref="K2:K7"/>
    <mergeCell ref="L2:L7"/>
    <mergeCell ref="M2:M7"/>
    <mergeCell ref="N2:N7"/>
    <mergeCell ref="O2:O7"/>
    <mergeCell ref="P2:P7"/>
    <mergeCell ref="Q2:Q7"/>
    <mergeCell ref="R2:R7"/>
    <mergeCell ref="S2:S7"/>
    <mergeCell ref="T2:T7"/>
    <mergeCell ref="U2:U7"/>
    <mergeCell ref="D17:F17"/>
    <mergeCell ref="G2:G7"/>
    <mergeCell ref="H2:H7"/>
    <mergeCell ref="I2:I7"/>
    <mergeCell ref="J2:J7"/>
    <mergeCell ref="V2:V7"/>
    <mergeCell ref="C10:C11"/>
    <mergeCell ref="D10:F11"/>
    <mergeCell ref="B1:B7"/>
    <mergeCell ref="C1:F7"/>
    <mergeCell ref="B8:B17"/>
    <mergeCell ref="G8:G17"/>
    <mergeCell ref="H8:H17"/>
    <mergeCell ref="I8:I17"/>
    <mergeCell ref="J8:J17"/>
    <mergeCell ref="K8:K17"/>
    <mergeCell ref="L8:L17"/>
    <mergeCell ref="M8:M17"/>
    <mergeCell ref="N8:N17"/>
    <mergeCell ref="O8:O17"/>
    <mergeCell ref="P8:P17"/>
    <mergeCell ref="W1:W7"/>
    <mergeCell ref="X1:X7"/>
    <mergeCell ref="Y1:Y7"/>
    <mergeCell ref="Z1:Z7"/>
    <mergeCell ref="AA1:AA7"/>
    <mergeCell ref="Q8:Q17"/>
    <mergeCell ref="R8:R17"/>
    <mergeCell ref="S8:S17"/>
    <mergeCell ref="T8:T17"/>
    <mergeCell ref="U8:U17"/>
    <mergeCell ref="V8:V17"/>
    <mergeCell ref="W8:X17"/>
    <mergeCell ref="Y8:Y17"/>
    <mergeCell ref="Z8:Z17"/>
    <mergeCell ref="AA8:AA17"/>
  </mergeCells>
  <phoneticPr fontId="17"/>
  <pageMargins left="0.50314960629921257" right="0.50314960629921257" top="0.35629921259842523" bottom="0.35629921259842523"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X97"/>
  <sheetViews>
    <sheetView showGridLines="0" view="pageBreakPreview" zoomScaleSheetLayoutView="100" workbookViewId="0">
      <pane ySplit="7" topLeftCell="A83" activePane="bottomLeft" state="frozenSplit"/>
      <selection pane="bottomLeft" activeCell="D88" sqref="D88:F88"/>
    </sheetView>
  </sheetViews>
  <sheetFormatPr defaultRowHeight="15" customHeight="1"/>
  <cols>
    <col min="1" max="1" width="0.625" style="25" customWidth="1"/>
    <col min="2" max="2" width="3.875" style="79" customWidth="1"/>
    <col min="3" max="3" width="12.5" style="79" customWidth="1"/>
    <col min="4" max="4" width="9.375" style="80" customWidth="1"/>
    <col min="5" max="5" width="3.625" style="79" customWidth="1"/>
    <col min="6" max="6" width="9.375" style="79" customWidth="1"/>
    <col min="7" max="10" width="3.125" style="79" customWidth="1"/>
    <col min="11" max="11" width="3.125" style="81" customWidth="1"/>
    <col min="12" max="12" width="3.125" style="79" customWidth="1"/>
    <col min="13" max="13" width="3.125" style="81" customWidth="1"/>
    <col min="14" max="14" width="3.125" style="79" customWidth="1"/>
    <col min="15" max="15" width="3.125" style="81" customWidth="1"/>
    <col min="16" max="16" width="3.125" style="79" customWidth="1"/>
    <col min="17" max="17" width="3.125" style="81" customWidth="1"/>
    <col min="18" max="18" width="3.125" style="79" customWidth="1"/>
    <col min="19" max="19" width="3.125" style="81" customWidth="1"/>
    <col min="20" max="20" width="3.125" style="79" customWidth="1"/>
    <col min="21" max="21" width="3.125" style="81" customWidth="1"/>
    <col min="22" max="22" width="3.125" style="79" customWidth="1"/>
    <col min="23" max="23" width="15" style="79" customWidth="1"/>
    <col min="24" max="24" width="18.75" style="82" customWidth="1"/>
    <col min="25" max="25" width="9" style="79" customWidth="1"/>
    <col min="26" max="16384" width="9" style="79"/>
  </cols>
  <sheetData>
    <row r="1" spans="2:24" ht="20.25" customHeight="1">
      <c r="B1" s="207" t="s">
        <v>40</v>
      </c>
      <c r="C1" s="319" t="s">
        <v>1250</v>
      </c>
      <c r="D1" s="320"/>
      <c r="E1" s="320"/>
      <c r="F1" s="321"/>
      <c r="G1" s="299" t="s">
        <v>1013</v>
      </c>
      <c r="H1" s="299"/>
      <c r="I1" s="299"/>
      <c r="J1" s="299"/>
      <c r="K1" s="299"/>
      <c r="L1" s="299"/>
      <c r="M1" s="299"/>
      <c r="N1" s="299"/>
      <c r="O1" s="299"/>
      <c r="P1" s="299"/>
      <c r="Q1" s="299"/>
      <c r="R1" s="299"/>
      <c r="S1" s="299"/>
      <c r="T1" s="299"/>
      <c r="U1" s="299"/>
      <c r="V1" s="299"/>
      <c r="W1" s="298" t="s">
        <v>1043</v>
      </c>
      <c r="X1" s="298" t="s">
        <v>104</v>
      </c>
    </row>
    <row r="2" spans="2:24" ht="11.25" customHeight="1">
      <c r="B2" s="208"/>
      <c r="C2" s="322"/>
      <c r="D2" s="323"/>
      <c r="E2" s="323"/>
      <c r="F2" s="324"/>
      <c r="G2" s="440" t="s">
        <v>1032</v>
      </c>
      <c r="H2" s="441" t="s">
        <v>1082</v>
      </c>
      <c r="I2" s="440" t="s">
        <v>1159</v>
      </c>
      <c r="J2" s="441" t="s">
        <v>296</v>
      </c>
      <c r="K2" s="440" t="s">
        <v>1176</v>
      </c>
      <c r="L2" s="441" t="s">
        <v>1177</v>
      </c>
      <c r="M2" s="440" t="s">
        <v>1106</v>
      </c>
      <c r="N2" s="441" t="s">
        <v>1124</v>
      </c>
      <c r="O2" s="440" t="s">
        <v>41</v>
      </c>
      <c r="P2" s="441" t="s">
        <v>1178</v>
      </c>
      <c r="Q2" s="440" t="s">
        <v>1164</v>
      </c>
      <c r="R2" s="441" t="s">
        <v>1068</v>
      </c>
      <c r="S2" s="347" t="s">
        <v>893</v>
      </c>
      <c r="T2" s="441" t="s">
        <v>1179</v>
      </c>
      <c r="U2" s="440" t="s">
        <v>847</v>
      </c>
      <c r="V2" s="441" t="s">
        <v>1363</v>
      </c>
      <c r="W2" s="299"/>
      <c r="X2" s="299"/>
    </row>
    <row r="3" spans="2:24" ht="11.25" customHeight="1">
      <c r="B3" s="208"/>
      <c r="C3" s="322"/>
      <c r="D3" s="323"/>
      <c r="E3" s="323"/>
      <c r="F3" s="324"/>
      <c r="G3" s="440"/>
      <c r="H3" s="441"/>
      <c r="I3" s="440"/>
      <c r="J3" s="441"/>
      <c r="K3" s="440"/>
      <c r="L3" s="441"/>
      <c r="M3" s="440"/>
      <c r="N3" s="441"/>
      <c r="O3" s="440"/>
      <c r="P3" s="441"/>
      <c r="Q3" s="440"/>
      <c r="R3" s="441"/>
      <c r="S3" s="347"/>
      <c r="T3" s="441"/>
      <c r="U3" s="440"/>
      <c r="V3" s="441"/>
      <c r="W3" s="299"/>
      <c r="X3" s="299"/>
    </row>
    <row r="4" spans="2:24" ht="11.25" customHeight="1">
      <c r="B4" s="208"/>
      <c r="C4" s="322"/>
      <c r="D4" s="323"/>
      <c r="E4" s="323"/>
      <c r="F4" s="324"/>
      <c r="G4" s="440"/>
      <c r="H4" s="441"/>
      <c r="I4" s="440"/>
      <c r="J4" s="441"/>
      <c r="K4" s="440"/>
      <c r="L4" s="441"/>
      <c r="M4" s="440"/>
      <c r="N4" s="441"/>
      <c r="O4" s="440"/>
      <c r="P4" s="441"/>
      <c r="Q4" s="440"/>
      <c r="R4" s="441"/>
      <c r="S4" s="347"/>
      <c r="T4" s="441"/>
      <c r="U4" s="440"/>
      <c r="V4" s="441"/>
      <c r="W4" s="299"/>
      <c r="X4" s="299"/>
    </row>
    <row r="5" spans="2:24" ht="11.25" customHeight="1">
      <c r="B5" s="208"/>
      <c r="C5" s="322"/>
      <c r="D5" s="323"/>
      <c r="E5" s="323"/>
      <c r="F5" s="324"/>
      <c r="G5" s="440"/>
      <c r="H5" s="441"/>
      <c r="I5" s="440"/>
      <c r="J5" s="441"/>
      <c r="K5" s="440"/>
      <c r="L5" s="441"/>
      <c r="M5" s="440"/>
      <c r="N5" s="441"/>
      <c r="O5" s="440"/>
      <c r="P5" s="441"/>
      <c r="Q5" s="440"/>
      <c r="R5" s="441"/>
      <c r="S5" s="347"/>
      <c r="T5" s="441"/>
      <c r="U5" s="440"/>
      <c r="V5" s="441"/>
      <c r="W5" s="299"/>
      <c r="X5" s="299"/>
    </row>
    <row r="6" spans="2:24" ht="11.25" customHeight="1">
      <c r="B6" s="208"/>
      <c r="C6" s="322"/>
      <c r="D6" s="323"/>
      <c r="E6" s="323"/>
      <c r="F6" s="324"/>
      <c r="G6" s="440"/>
      <c r="H6" s="441"/>
      <c r="I6" s="440"/>
      <c r="J6" s="441"/>
      <c r="K6" s="440"/>
      <c r="L6" s="441"/>
      <c r="M6" s="440"/>
      <c r="N6" s="441"/>
      <c r="O6" s="440"/>
      <c r="P6" s="441"/>
      <c r="Q6" s="440"/>
      <c r="R6" s="441"/>
      <c r="S6" s="347"/>
      <c r="T6" s="441"/>
      <c r="U6" s="440"/>
      <c r="V6" s="441"/>
      <c r="W6" s="299"/>
      <c r="X6" s="299"/>
    </row>
    <row r="7" spans="2:24" ht="11.25" customHeight="1">
      <c r="B7" s="209"/>
      <c r="C7" s="325"/>
      <c r="D7" s="326"/>
      <c r="E7" s="326"/>
      <c r="F7" s="327"/>
      <c r="G7" s="440"/>
      <c r="H7" s="441"/>
      <c r="I7" s="440"/>
      <c r="J7" s="441"/>
      <c r="K7" s="440"/>
      <c r="L7" s="441"/>
      <c r="M7" s="440"/>
      <c r="N7" s="441"/>
      <c r="O7" s="440"/>
      <c r="P7" s="441"/>
      <c r="Q7" s="440"/>
      <c r="R7" s="441"/>
      <c r="S7" s="347"/>
      <c r="T7" s="441"/>
      <c r="U7" s="440"/>
      <c r="V7" s="441"/>
      <c r="W7" s="299"/>
      <c r="X7" s="299"/>
    </row>
    <row r="8" spans="2:24" ht="33.75" customHeight="1">
      <c r="B8" s="207">
        <v>151</v>
      </c>
      <c r="C8" s="63" t="s">
        <v>462</v>
      </c>
      <c r="D8" s="445" t="str">
        <f>IF(B8="","",VLOOKUP(B8,data!$A$1:$CA$300,9,FALSE))</f>
        <v>Ohanaケアセンター</v>
      </c>
      <c r="E8" s="446"/>
      <c r="F8" s="447"/>
      <c r="G8" s="432" t="str">
        <f>IF(B8="","",VLOOKUP(B8,data!$A$1:$CA$300,31,FALSE))</f>
        <v>○</v>
      </c>
      <c r="H8" s="433" t="str">
        <f>IF(B8="","",VLOOKUP(B8,data!$A$1:$CA$300,33,FALSE))</f>
        <v>○</v>
      </c>
      <c r="I8" s="432" t="str">
        <f>IF(B8="","",VLOOKUP(B8,data!$A$1:$CA$300,35,FALSE))</f>
        <v>○</v>
      </c>
      <c r="J8" s="433" t="str">
        <f>IF(B8="","",VLOOKUP(B8,data!$A$1:$CA$300,37,FALSE))</f>
        <v>○</v>
      </c>
      <c r="K8" s="432" t="str">
        <f>IF(B8="","",VLOOKUP(B8,data!$A$1:$CA$300,39,FALSE))</f>
        <v>○</v>
      </c>
      <c r="L8" s="433" t="str">
        <f>IF(B8="","",VLOOKUP(B8,data!$A$1:$CA$300,41,FALSE))</f>
        <v>○</v>
      </c>
      <c r="M8" s="432" t="str">
        <f>IF(B8="","",VLOOKUP(B8,data!$A$1:$CA$300,43,FALSE))</f>
        <v>○</v>
      </c>
      <c r="N8" s="433" t="str">
        <f>IF(B8="","",VLOOKUP(B8,data!$A$1:$CA$300,45,FALSE))</f>
        <v>○</v>
      </c>
      <c r="O8" s="432" t="str">
        <f>IF(B8="","",VLOOKUP(B8,data!$A$1:$CA$300,47,FALSE))</f>
        <v>○</v>
      </c>
      <c r="P8" s="433" t="str">
        <f>IF(B8="","",VLOOKUP(B8,data!$A$1:$CA$300,49,FALSE))</f>
        <v>○</v>
      </c>
      <c r="Q8" s="432" t="str">
        <f>IF(B8="","",VLOOKUP(B8,data!$A$1:$CA$300,51,FALSE))</f>
        <v>○</v>
      </c>
      <c r="R8" s="433" t="str">
        <f>IF(B8="","",VLOOKUP(B8,data!$A$1:$CA$300,53,FALSE))</f>
        <v>○</v>
      </c>
      <c r="S8" s="432" t="str">
        <f>IF(B8="","",VLOOKUP(B8,data!$A$1:$CA$300,55,FALSE))</f>
        <v>○</v>
      </c>
      <c r="T8" s="433" t="str">
        <f>IF(B8="","",VLOOKUP(B8,data!$A$1:$CA$300,57,FALSE))</f>
        <v>○</v>
      </c>
      <c r="U8" s="432" t="str">
        <f>IF(B8="","",VLOOKUP(B8,data!$A$1:$CA$300,59,FALSE))</f>
        <v>○</v>
      </c>
      <c r="V8" s="433" t="str">
        <f>IF(B8="","",VLOOKUP(B8,data!$A$1:$CA$300,61,FALSE))</f>
        <v>○</v>
      </c>
      <c r="W8" s="431" t="str">
        <f>IF(B8="","",VLOOKUP(B8,data!$A$1:$CA$300,77,FALSE))</f>
        <v>潟上市
秋田市（河辺・雄和を除く）
他要相談</v>
      </c>
      <c r="X8" s="431" t="str">
        <f>IF(B8="","",VLOOKUP(B8,data!$A$1:$CA$300,78,FALSE))</f>
        <v>※定休日でも利用者からの要望がある場合は対応を検討します。
※登録特定行為事業者として医療的ケア（痰の吸引等）を行っています。</v>
      </c>
    </row>
    <row r="9" spans="2:24" ht="15" customHeight="1">
      <c r="B9" s="208"/>
      <c r="C9" s="51" t="s">
        <v>637</v>
      </c>
      <c r="D9" s="448" t="str">
        <f>IF(B8="","",VLOOKUP(B8,data!$A$1:$CA$300,10,FALSE))</f>
        <v>010-0101</v>
      </c>
      <c r="E9" s="449"/>
      <c r="F9" s="450"/>
      <c r="G9" s="432"/>
      <c r="H9" s="433"/>
      <c r="I9" s="432"/>
      <c r="J9" s="433"/>
      <c r="K9" s="432"/>
      <c r="L9" s="433"/>
      <c r="M9" s="432"/>
      <c r="N9" s="433"/>
      <c r="O9" s="432"/>
      <c r="P9" s="433"/>
      <c r="Q9" s="432"/>
      <c r="R9" s="433"/>
      <c r="S9" s="432"/>
      <c r="T9" s="433"/>
      <c r="U9" s="432"/>
      <c r="V9" s="433"/>
      <c r="W9" s="431"/>
      <c r="X9" s="431"/>
    </row>
    <row r="10" spans="2:24" ht="13.5" customHeight="1">
      <c r="B10" s="208"/>
      <c r="C10" s="315" t="s">
        <v>515</v>
      </c>
      <c r="D10" s="442" t="str">
        <f>IF(B8="","",VLOOKUP(B8,data!$A$1:$CA$300,11,FALSE))</f>
        <v>潟上市天王字長沼20
グレプションA103</v>
      </c>
      <c r="E10" s="443"/>
      <c r="F10" s="444"/>
      <c r="G10" s="432"/>
      <c r="H10" s="433"/>
      <c r="I10" s="432"/>
      <c r="J10" s="433"/>
      <c r="K10" s="432"/>
      <c r="L10" s="433"/>
      <c r="M10" s="432"/>
      <c r="N10" s="433"/>
      <c r="O10" s="432"/>
      <c r="P10" s="433"/>
      <c r="Q10" s="432"/>
      <c r="R10" s="433"/>
      <c r="S10" s="432"/>
      <c r="T10" s="433"/>
      <c r="U10" s="432"/>
      <c r="V10" s="433"/>
      <c r="W10" s="431"/>
      <c r="X10" s="431"/>
    </row>
    <row r="11" spans="2:24" ht="13.5" customHeight="1">
      <c r="B11" s="208"/>
      <c r="C11" s="315"/>
      <c r="D11" s="442"/>
      <c r="E11" s="443"/>
      <c r="F11" s="444"/>
      <c r="G11" s="432"/>
      <c r="H11" s="433"/>
      <c r="I11" s="432"/>
      <c r="J11" s="433"/>
      <c r="K11" s="432"/>
      <c r="L11" s="433"/>
      <c r="M11" s="432"/>
      <c r="N11" s="433"/>
      <c r="O11" s="432"/>
      <c r="P11" s="433"/>
      <c r="Q11" s="432"/>
      <c r="R11" s="433"/>
      <c r="S11" s="432"/>
      <c r="T11" s="433"/>
      <c r="U11" s="432"/>
      <c r="V11" s="433"/>
      <c r="W11" s="431"/>
      <c r="X11" s="431"/>
    </row>
    <row r="12" spans="2:24" ht="3.75" customHeight="1">
      <c r="B12" s="208"/>
      <c r="C12" s="51"/>
      <c r="D12" s="83"/>
      <c r="E12" s="85"/>
      <c r="F12" s="88"/>
      <c r="G12" s="432"/>
      <c r="H12" s="433"/>
      <c r="I12" s="432"/>
      <c r="J12" s="433"/>
      <c r="K12" s="432"/>
      <c r="L12" s="433"/>
      <c r="M12" s="432"/>
      <c r="N12" s="433"/>
      <c r="O12" s="432"/>
      <c r="P12" s="433"/>
      <c r="Q12" s="432"/>
      <c r="R12" s="433"/>
      <c r="S12" s="432"/>
      <c r="T12" s="433"/>
      <c r="U12" s="432"/>
      <c r="V12" s="433"/>
      <c r="W12" s="431"/>
      <c r="X12" s="431"/>
    </row>
    <row r="13" spans="2:24" ht="13.5" customHeight="1">
      <c r="B13" s="208"/>
      <c r="C13" s="51" t="s">
        <v>526</v>
      </c>
      <c r="D13" s="434" t="str">
        <f>IF(B8="","",VLOOKUP(B8,data!$A$1:$CA$300,12,FALSE))</f>
        <v>018-874-8644</v>
      </c>
      <c r="E13" s="435"/>
      <c r="F13" s="436"/>
      <c r="G13" s="432"/>
      <c r="H13" s="433"/>
      <c r="I13" s="432"/>
      <c r="J13" s="433"/>
      <c r="K13" s="432"/>
      <c r="L13" s="433"/>
      <c r="M13" s="432"/>
      <c r="N13" s="433"/>
      <c r="O13" s="432"/>
      <c r="P13" s="433"/>
      <c r="Q13" s="432"/>
      <c r="R13" s="433"/>
      <c r="S13" s="432"/>
      <c r="T13" s="433"/>
      <c r="U13" s="432"/>
      <c r="V13" s="433"/>
      <c r="W13" s="431"/>
      <c r="X13" s="431"/>
    </row>
    <row r="14" spans="2:24" ht="13.5" customHeight="1">
      <c r="B14" s="208"/>
      <c r="C14" s="51" t="s">
        <v>1184</v>
      </c>
      <c r="D14" s="434" t="str">
        <f>IF(B8="","",VLOOKUP(B8,data!$A$1:$CA$300,13,FALSE))</f>
        <v>018-853-4888</v>
      </c>
      <c r="E14" s="435"/>
      <c r="F14" s="436"/>
      <c r="G14" s="432"/>
      <c r="H14" s="433"/>
      <c r="I14" s="432"/>
      <c r="J14" s="433"/>
      <c r="K14" s="432"/>
      <c r="L14" s="433"/>
      <c r="M14" s="432"/>
      <c r="N14" s="433"/>
      <c r="O14" s="432"/>
      <c r="P14" s="433"/>
      <c r="Q14" s="432"/>
      <c r="R14" s="433"/>
      <c r="S14" s="432"/>
      <c r="T14" s="433"/>
      <c r="U14" s="432"/>
      <c r="V14" s="433"/>
      <c r="W14" s="431"/>
      <c r="X14" s="431"/>
    </row>
    <row r="15" spans="2:24" ht="3.75" customHeight="1">
      <c r="B15" s="208"/>
      <c r="C15" s="51"/>
      <c r="D15" s="83"/>
      <c r="E15" s="85"/>
      <c r="F15" s="88"/>
      <c r="G15" s="432"/>
      <c r="H15" s="433"/>
      <c r="I15" s="432"/>
      <c r="J15" s="433"/>
      <c r="K15" s="432"/>
      <c r="L15" s="433"/>
      <c r="M15" s="432"/>
      <c r="N15" s="433"/>
      <c r="O15" s="432"/>
      <c r="P15" s="433"/>
      <c r="Q15" s="432"/>
      <c r="R15" s="433"/>
      <c r="S15" s="432"/>
      <c r="T15" s="433"/>
      <c r="U15" s="432"/>
      <c r="V15" s="433"/>
      <c r="W15" s="431"/>
      <c r="X15" s="431"/>
    </row>
    <row r="16" spans="2:24" ht="15" customHeight="1">
      <c r="B16" s="208"/>
      <c r="C16" s="51" t="s">
        <v>326</v>
      </c>
      <c r="D16" s="84" t="str">
        <f>IF(B8="","",VLOOKUP(B8,data!$A$1:$CA$300,24,FALSE))</f>
        <v>09:00</v>
      </c>
      <c r="E16" s="86" t="s">
        <v>8</v>
      </c>
      <c r="F16" s="87" t="str">
        <f>IF(B8="","",VLOOKUP(B8,data!$A$1:$CA$300,25,FALSE))</f>
        <v>17:00</v>
      </c>
      <c r="G16" s="432"/>
      <c r="H16" s="433"/>
      <c r="I16" s="432"/>
      <c r="J16" s="433"/>
      <c r="K16" s="432"/>
      <c r="L16" s="433"/>
      <c r="M16" s="432"/>
      <c r="N16" s="433"/>
      <c r="O16" s="432"/>
      <c r="P16" s="433"/>
      <c r="Q16" s="432"/>
      <c r="R16" s="433"/>
      <c r="S16" s="432"/>
      <c r="T16" s="433"/>
      <c r="U16" s="432"/>
      <c r="V16" s="433"/>
      <c r="W16" s="431"/>
      <c r="X16" s="431"/>
    </row>
    <row r="17" spans="2:24" ht="27" customHeight="1">
      <c r="B17" s="209"/>
      <c r="C17" s="52" t="s">
        <v>1185</v>
      </c>
      <c r="D17" s="437" t="str">
        <f>IF(B8="","",VLOOKUP(B8,data!$A$1:$CA$300,26,FALSE))</f>
        <v>土曜、日曜、祝日、年末年始、
お盆</v>
      </c>
      <c r="E17" s="438"/>
      <c r="F17" s="439"/>
      <c r="G17" s="432"/>
      <c r="H17" s="433"/>
      <c r="I17" s="432"/>
      <c r="J17" s="433"/>
      <c r="K17" s="432"/>
      <c r="L17" s="433"/>
      <c r="M17" s="432"/>
      <c r="N17" s="433"/>
      <c r="O17" s="432"/>
      <c r="P17" s="433"/>
      <c r="Q17" s="432"/>
      <c r="R17" s="433"/>
      <c r="S17" s="432"/>
      <c r="T17" s="433"/>
      <c r="U17" s="432"/>
      <c r="V17" s="433"/>
      <c r="W17" s="431"/>
      <c r="X17" s="431"/>
    </row>
    <row r="18" spans="2:24" ht="33.75" customHeight="1">
      <c r="B18" s="207">
        <v>152</v>
      </c>
      <c r="C18" s="63" t="s">
        <v>462</v>
      </c>
      <c r="D18" s="451" t="str">
        <f>IF(B18="","",VLOOKUP(B18,data!$A$1:$CA$300,9,FALSE))</f>
        <v>ニチイケアセンターかたがみ</v>
      </c>
      <c r="E18" s="452"/>
      <c r="F18" s="249"/>
      <c r="G18" s="432" t="str">
        <f>IF(B18="","",VLOOKUP(B18,data!$A$1:$CA$300,31,FALSE))</f>
        <v>○</v>
      </c>
      <c r="H18" s="433" t="str">
        <f>IF(B18="","",VLOOKUP(B18,data!$A$1:$CA$300,33,FALSE))</f>
        <v>○</v>
      </c>
      <c r="I18" s="432" t="str">
        <f>IF(B18="","",VLOOKUP(B18,data!$A$1:$CA$300,35,FALSE))</f>
        <v>○</v>
      </c>
      <c r="J18" s="433" t="str">
        <f>IF(B18="","",VLOOKUP(B18,data!$A$1:$CA$300,37,FALSE))</f>
        <v>○</v>
      </c>
      <c r="K18" s="432" t="str">
        <f>IF(B18="","",VLOOKUP(B18,data!$A$1:$CA$300,39,FALSE))</f>
        <v>○</v>
      </c>
      <c r="L18" s="433" t="str">
        <f>IF(B18="","",VLOOKUP(B18,data!$A$1:$CA$300,41,FALSE))</f>
        <v>○</v>
      </c>
      <c r="M18" s="432" t="str">
        <f>IF(B18="","",VLOOKUP(B18,data!$A$1:$CA$300,43,FALSE))</f>
        <v>○</v>
      </c>
      <c r="N18" s="433" t="str">
        <f>IF(B18="","",VLOOKUP(B18,data!$A$1:$CA$300,45,FALSE))</f>
        <v>○</v>
      </c>
      <c r="O18" s="432" t="str">
        <f>IF(B18="","",VLOOKUP(B18,data!$A$1:$CA$300,47,FALSE))</f>
        <v>○</v>
      </c>
      <c r="P18" s="433" t="str">
        <f>IF(B18="","",VLOOKUP(B18,data!$A$1:$CA$300,49,FALSE))</f>
        <v>○</v>
      </c>
      <c r="Q18" s="432" t="str">
        <f>IF(B18="","",VLOOKUP(B18,data!$A$1:$CA$300,51,FALSE))</f>
        <v>○</v>
      </c>
      <c r="R18" s="433" t="str">
        <f>IF(B18="","",VLOOKUP(B18,data!$A$1:$CA$300,53,FALSE))</f>
        <v>○</v>
      </c>
      <c r="S18" s="432" t="str">
        <f>IF(B18="","",VLOOKUP(B18,data!$A$1:$CA$300,55,FALSE))</f>
        <v>要相談</v>
      </c>
      <c r="T18" s="433" t="str">
        <f>IF(B18="","",VLOOKUP(B18,data!$A$1:$CA$300,57,FALSE))</f>
        <v>○</v>
      </c>
      <c r="U18" s="432" t="str">
        <f>IF(B18="","",VLOOKUP(B18,data!$A$1:$CA$300,59,FALSE))</f>
        <v>○</v>
      </c>
      <c r="V18" s="433" t="str">
        <f>IF(B18="","",VLOOKUP(B18,data!$A$1:$CA$300,61,FALSE))</f>
        <v>○</v>
      </c>
      <c r="W18" s="431" t="str">
        <f>IF(B18="","",VLOOKUP(B18,data!$A$1:$CA$300,77,FALSE))</f>
        <v>潟上市
秋田市一部</v>
      </c>
      <c r="X18" s="431" t="str">
        <f>IF(B18="","",VLOOKUP(B18,data!$A$1:$CA$300,78,FALSE))</f>
        <v/>
      </c>
    </row>
    <row r="19" spans="2:24" ht="15" customHeight="1">
      <c r="B19" s="208"/>
      <c r="C19" s="51" t="s">
        <v>637</v>
      </c>
      <c r="D19" s="448" t="str">
        <f>IF(B18="","",VLOOKUP(B18,data!$A$1:$CA$300,10,FALSE))</f>
        <v>010-0201</v>
      </c>
      <c r="E19" s="449"/>
      <c r="F19" s="450"/>
      <c r="G19" s="432"/>
      <c r="H19" s="433"/>
      <c r="I19" s="432"/>
      <c r="J19" s="433"/>
      <c r="K19" s="432"/>
      <c r="L19" s="433"/>
      <c r="M19" s="432"/>
      <c r="N19" s="433"/>
      <c r="O19" s="432"/>
      <c r="P19" s="433"/>
      <c r="Q19" s="432"/>
      <c r="R19" s="433"/>
      <c r="S19" s="432"/>
      <c r="T19" s="433"/>
      <c r="U19" s="432"/>
      <c r="V19" s="433"/>
      <c r="W19" s="431"/>
      <c r="X19" s="431"/>
    </row>
    <row r="20" spans="2:24" ht="13.5" customHeight="1">
      <c r="B20" s="208"/>
      <c r="C20" s="315" t="s">
        <v>515</v>
      </c>
      <c r="D20" s="442" t="str">
        <f>IF(B18="","",VLOOKUP(B18,data!$A$1:$CA$300,11,FALSE))</f>
        <v>潟上市天王字蒲沼63-78
メゾン.ド.ベルツ101号</v>
      </c>
      <c r="E20" s="443"/>
      <c r="F20" s="444"/>
      <c r="G20" s="432"/>
      <c r="H20" s="433"/>
      <c r="I20" s="432"/>
      <c r="J20" s="433"/>
      <c r="K20" s="432"/>
      <c r="L20" s="433"/>
      <c r="M20" s="432"/>
      <c r="N20" s="433"/>
      <c r="O20" s="432"/>
      <c r="P20" s="433"/>
      <c r="Q20" s="432"/>
      <c r="R20" s="433"/>
      <c r="S20" s="432"/>
      <c r="T20" s="433"/>
      <c r="U20" s="432"/>
      <c r="V20" s="433"/>
      <c r="W20" s="431"/>
      <c r="X20" s="431"/>
    </row>
    <row r="21" spans="2:24" ht="13.5" customHeight="1">
      <c r="B21" s="208"/>
      <c r="C21" s="315"/>
      <c r="D21" s="442"/>
      <c r="E21" s="443"/>
      <c r="F21" s="444"/>
      <c r="G21" s="432"/>
      <c r="H21" s="433"/>
      <c r="I21" s="432"/>
      <c r="J21" s="433"/>
      <c r="K21" s="432"/>
      <c r="L21" s="433"/>
      <c r="M21" s="432"/>
      <c r="N21" s="433"/>
      <c r="O21" s="432"/>
      <c r="P21" s="433"/>
      <c r="Q21" s="432"/>
      <c r="R21" s="433"/>
      <c r="S21" s="432"/>
      <c r="T21" s="433"/>
      <c r="U21" s="432"/>
      <c r="V21" s="433"/>
      <c r="W21" s="431"/>
      <c r="X21" s="431"/>
    </row>
    <row r="22" spans="2:24" ht="3.75" customHeight="1">
      <c r="B22" s="208"/>
      <c r="C22" s="51"/>
      <c r="D22" s="83"/>
      <c r="E22" s="85"/>
      <c r="F22" s="88"/>
      <c r="G22" s="432"/>
      <c r="H22" s="433"/>
      <c r="I22" s="432"/>
      <c r="J22" s="433"/>
      <c r="K22" s="432"/>
      <c r="L22" s="433"/>
      <c r="M22" s="432"/>
      <c r="N22" s="433"/>
      <c r="O22" s="432"/>
      <c r="P22" s="433"/>
      <c r="Q22" s="432"/>
      <c r="R22" s="433"/>
      <c r="S22" s="432"/>
      <c r="T22" s="433"/>
      <c r="U22" s="432"/>
      <c r="V22" s="433"/>
      <c r="W22" s="431"/>
      <c r="X22" s="431"/>
    </row>
    <row r="23" spans="2:24" ht="13.5" customHeight="1">
      <c r="B23" s="208"/>
      <c r="C23" s="51" t="s">
        <v>526</v>
      </c>
      <c r="D23" s="434" t="str">
        <f>IF(B18="","",VLOOKUP(B18,data!$A$1:$CA$300,12,FALSE))</f>
        <v>018-872-2811</v>
      </c>
      <c r="E23" s="435"/>
      <c r="F23" s="436"/>
      <c r="G23" s="432"/>
      <c r="H23" s="433"/>
      <c r="I23" s="432"/>
      <c r="J23" s="433"/>
      <c r="K23" s="432"/>
      <c r="L23" s="433"/>
      <c r="M23" s="432"/>
      <c r="N23" s="433"/>
      <c r="O23" s="432"/>
      <c r="P23" s="433"/>
      <c r="Q23" s="432"/>
      <c r="R23" s="433"/>
      <c r="S23" s="432"/>
      <c r="T23" s="433"/>
      <c r="U23" s="432"/>
      <c r="V23" s="433"/>
      <c r="W23" s="431"/>
      <c r="X23" s="431"/>
    </row>
    <row r="24" spans="2:24" ht="13.5" customHeight="1">
      <c r="B24" s="208"/>
      <c r="C24" s="51" t="s">
        <v>1184</v>
      </c>
      <c r="D24" s="434" t="str">
        <f>IF(B18="","",VLOOKUP(B18,data!$A$1:$CA$300,13,FALSE))</f>
        <v>018-878-5122</v>
      </c>
      <c r="E24" s="435"/>
      <c r="F24" s="436"/>
      <c r="G24" s="432"/>
      <c r="H24" s="433"/>
      <c r="I24" s="432"/>
      <c r="J24" s="433"/>
      <c r="K24" s="432"/>
      <c r="L24" s="433"/>
      <c r="M24" s="432"/>
      <c r="N24" s="433"/>
      <c r="O24" s="432"/>
      <c r="P24" s="433"/>
      <c r="Q24" s="432"/>
      <c r="R24" s="433"/>
      <c r="S24" s="432"/>
      <c r="T24" s="433"/>
      <c r="U24" s="432"/>
      <c r="V24" s="433"/>
      <c r="W24" s="431"/>
      <c r="X24" s="431"/>
    </row>
    <row r="25" spans="2:24" ht="3.75" customHeight="1">
      <c r="B25" s="208"/>
      <c r="C25" s="51"/>
      <c r="D25" s="83"/>
      <c r="E25" s="85"/>
      <c r="F25" s="88"/>
      <c r="G25" s="432"/>
      <c r="H25" s="433"/>
      <c r="I25" s="432"/>
      <c r="J25" s="433"/>
      <c r="K25" s="432"/>
      <c r="L25" s="433"/>
      <c r="M25" s="432"/>
      <c r="N25" s="433"/>
      <c r="O25" s="432"/>
      <c r="P25" s="433"/>
      <c r="Q25" s="432"/>
      <c r="R25" s="433"/>
      <c r="S25" s="432"/>
      <c r="T25" s="433"/>
      <c r="U25" s="432"/>
      <c r="V25" s="433"/>
      <c r="W25" s="431"/>
      <c r="X25" s="431"/>
    </row>
    <row r="26" spans="2:24" ht="15" customHeight="1">
      <c r="B26" s="208"/>
      <c r="C26" s="51" t="s">
        <v>326</v>
      </c>
      <c r="D26" s="84" t="str">
        <f>IF(B18="","",VLOOKUP(B18,data!$A$1:$CA$300,24,FALSE))</f>
        <v>09:00</v>
      </c>
      <c r="E26" s="86" t="s">
        <v>8</v>
      </c>
      <c r="F26" s="87" t="str">
        <f>IF(B18="","",VLOOKUP(B18,data!$A$1:$CA$300,25,FALSE))</f>
        <v>17:00</v>
      </c>
      <c r="G26" s="432"/>
      <c r="H26" s="433"/>
      <c r="I26" s="432"/>
      <c r="J26" s="433"/>
      <c r="K26" s="432"/>
      <c r="L26" s="433"/>
      <c r="M26" s="432"/>
      <c r="N26" s="433"/>
      <c r="O26" s="432"/>
      <c r="P26" s="433"/>
      <c r="Q26" s="432"/>
      <c r="R26" s="433"/>
      <c r="S26" s="432"/>
      <c r="T26" s="433"/>
      <c r="U26" s="432"/>
      <c r="V26" s="433"/>
      <c r="W26" s="431"/>
      <c r="X26" s="431"/>
    </row>
    <row r="27" spans="2:24" ht="27" customHeight="1">
      <c r="B27" s="209"/>
      <c r="C27" s="52" t="s">
        <v>1185</v>
      </c>
      <c r="D27" s="437" t="str">
        <f>IF(B18="","",VLOOKUP(B18,data!$A$1:$CA$300,26,FALSE))</f>
        <v>年中無休</v>
      </c>
      <c r="E27" s="438"/>
      <c r="F27" s="439"/>
      <c r="G27" s="432"/>
      <c r="H27" s="433"/>
      <c r="I27" s="432"/>
      <c r="J27" s="433"/>
      <c r="K27" s="432"/>
      <c r="L27" s="433"/>
      <c r="M27" s="432"/>
      <c r="N27" s="433"/>
      <c r="O27" s="432"/>
      <c r="P27" s="433"/>
      <c r="Q27" s="432"/>
      <c r="R27" s="433"/>
      <c r="S27" s="432"/>
      <c r="T27" s="433"/>
      <c r="U27" s="432"/>
      <c r="V27" s="433"/>
      <c r="W27" s="431"/>
      <c r="X27" s="431"/>
    </row>
    <row r="28" spans="2:24" ht="30" customHeight="1">
      <c r="B28" s="207">
        <v>153</v>
      </c>
      <c r="C28" s="63" t="s">
        <v>462</v>
      </c>
      <c r="D28" s="451" t="str">
        <f>IF(B28="","",VLOOKUP(B28,data!$A$1:$CA$300,9,FALSE))</f>
        <v>SOMPOケア秋田かたがみ
訪問介護</v>
      </c>
      <c r="E28" s="452"/>
      <c r="F28" s="249"/>
      <c r="G28" s="432" t="str">
        <f>IF(B28="","",VLOOKUP(B28,data!$A$1:$CA$300,31,FALSE))</f>
        <v>要相談</v>
      </c>
      <c r="H28" s="433" t="str">
        <f>IF(B28="","",VLOOKUP(B28,data!$A$1:$CA$300,33,FALSE))</f>
        <v>要相談</v>
      </c>
      <c r="I28" s="432" t="str">
        <f>IF(B28="","",VLOOKUP(B28,data!$A$1:$CA$300,35,FALSE))</f>
        <v>要相談</v>
      </c>
      <c r="J28" s="433" t="str">
        <f>IF(B28="","",VLOOKUP(B28,data!$A$1:$CA$300,37,FALSE))</f>
        <v>要相談</v>
      </c>
      <c r="K28" s="432" t="str">
        <f>IF(B28="","",VLOOKUP(B28,data!$A$1:$CA$300,39,FALSE))</f>
        <v>要相談</v>
      </c>
      <c r="L28" s="433" t="str">
        <f>IF(B28="","",VLOOKUP(B28,data!$A$1:$CA$300,41,FALSE))</f>
        <v>要相談</v>
      </c>
      <c r="M28" s="432" t="str">
        <f>IF(B28="","",VLOOKUP(B28,data!$A$1:$CA$300,43,FALSE))</f>
        <v>要相談</v>
      </c>
      <c r="N28" s="433" t="str">
        <f>IF(B28="","",VLOOKUP(B28,data!$A$1:$CA$300,45,FALSE))</f>
        <v>要相談</v>
      </c>
      <c r="O28" s="432" t="str">
        <f>IF(B28="","",VLOOKUP(B28,data!$A$1:$CA$300,47,FALSE))</f>
        <v>要相談</v>
      </c>
      <c r="P28" s="433" t="str">
        <f>IF(B28="","",VLOOKUP(B28,data!$A$1:$CA$300,49,FALSE))</f>
        <v>要相談</v>
      </c>
      <c r="Q28" s="432" t="str">
        <f>IF(B28="","",VLOOKUP(B28,data!$A$1:$CA$300,51,FALSE))</f>
        <v>要相談</v>
      </c>
      <c r="R28" s="433" t="str">
        <f>IF(B28="","",VLOOKUP(B28,data!$A$1:$CA$300,53,FALSE))</f>
        <v>要相談</v>
      </c>
      <c r="S28" s="432" t="str">
        <f>IF(B28="","",VLOOKUP(B28,data!$A$1:$CA$300,55,FALSE))</f>
        <v>要相談</v>
      </c>
      <c r="T28" s="433" t="str">
        <f>IF(B28="","",VLOOKUP(B28,data!$A$1:$CA$300,57,FALSE))</f>
        <v>○</v>
      </c>
      <c r="U28" s="432" t="str">
        <f>IF(B28="","",VLOOKUP(B28,data!$A$1:$CA$300,59,FALSE))</f>
        <v>○</v>
      </c>
      <c r="V28" s="433" t="str">
        <f>IF(B28="","",VLOOKUP(B28,data!$A$1:$CA$300,61,FALSE))</f>
        <v>○</v>
      </c>
      <c r="W28" s="431" t="str">
        <f>IF(B28="","",VLOOKUP(B28,data!$A$1:$CA$300,77,FALSE))</f>
        <v>男鹿市
潟上市
五城目町
井川町
八郎潟町
大潟村</v>
      </c>
      <c r="X28" s="431" t="str">
        <f>IF(B28="","",VLOOKUP(B28,data!$A$1:$CA$300,78,FALSE))</f>
        <v/>
      </c>
    </row>
    <row r="29" spans="2:24" ht="15" customHeight="1">
      <c r="B29" s="208"/>
      <c r="C29" s="51" t="s">
        <v>637</v>
      </c>
      <c r="D29" s="448" t="str">
        <f>IF(B28="","",VLOOKUP(B28,data!$A$1:$CA$300,10,FALSE))</f>
        <v>010-0201</v>
      </c>
      <c r="E29" s="449"/>
      <c r="F29" s="450"/>
      <c r="G29" s="432"/>
      <c r="H29" s="433"/>
      <c r="I29" s="432"/>
      <c r="J29" s="433"/>
      <c r="K29" s="432"/>
      <c r="L29" s="433"/>
      <c r="M29" s="432"/>
      <c r="N29" s="433"/>
      <c r="O29" s="432"/>
      <c r="P29" s="433"/>
      <c r="Q29" s="432"/>
      <c r="R29" s="433"/>
      <c r="S29" s="432"/>
      <c r="T29" s="433"/>
      <c r="U29" s="432"/>
      <c r="V29" s="433"/>
      <c r="W29" s="431"/>
      <c r="X29" s="431"/>
    </row>
    <row r="30" spans="2:24" ht="13.5" customHeight="1">
      <c r="B30" s="208"/>
      <c r="C30" s="315" t="s">
        <v>515</v>
      </c>
      <c r="D30" s="442" t="str">
        <f>IF(B28="","",VLOOKUP(B28,data!$A$1:$CA$300,11,FALSE))</f>
        <v>潟上市天王字持谷地117-5</v>
      </c>
      <c r="E30" s="443"/>
      <c r="F30" s="444"/>
      <c r="G30" s="432"/>
      <c r="H30" s="433"/>
      <c r="I30" s="432"/>
      <c r="J30" s="433"/>
      <c r="K30" s="432"/>
      <c r="L30" s="433"/>
      <c r="M30" s="432"/>
      <c r="N30" s="433"/>
      <c r="O30" s="432"/>
      <c r="P30" s="433"/>
      <c r="Q30" s="432"/>
      <c r="R30" s="433"/>
      <c r="S30" s="432"/>
      <c r="T30" s="433"/>
      <c r="U30" s="432"/>
      <c r="V30" s="433"/>
      <c r="W30" s="431"/>
      <c r="X30" s="431"/>
    </row>
    <row r="31" spans="2:24" ht="13.5" customHeight="1">
      <c r="B31" s="208"/>
      <c r="C31" s="315"/>
      <c r="D31" s="442"/>
      <c r="E31" s="443"/>
      <c r="F31" s="444"/>
      <c r="G31" s="432"/>
      <c r="H31" s="433"/>
      <c r="I31" s="432"/>
      <c r="J31" s="433"/>
      <c r="K31" s="432"/>
      <c r="L31" s="433"/>
      <c r="M31" s="432"/>
      <c r="N31" s="433"/>
      <c r="O31" s="432"/>
      <c r="P31" s="433"/>
      <c r="Q31" s="432"/>
      <c r="R31" s="433"/>
      <c r="S31" s="432"/>
      <c r="T31" s="433"/>
      <c r="U31" s="432"/>
      <c r="V31" s="433"/>
      <c r="W31" s="431"/>
      <c r="X31" s="431"/>
    </row>
    <row r="32" spans="2:24" ht="3.75" customHeight="1">
      <c r="B32" s="208"/>
      <c r="C32" s="51"/>
      <c r="D32" s="83"/>
      <c r="E32" s="85"/>
      <c r="F32" s="88"/>
      <c r="G32" s="432"/>
      <c r="H32" s="433"/>
      <c r="I32" s="432"/>
      <c r="J32" s="433"/>
      <c r="K32" s="432"/>
      <c r="L32" s="433"/>
      <c r="M32" s="432"/>
      <c r="N32" s="433"/>
      <c r="O32" s="432"/>
      <c r="P32" s="433"/>
      <c r="Q32" s="432"/>
      <c r="R32" s="433"/>
      <c r="S32" s="432"/>
      <c r="T32" s="433"/>
      <c r="U32" s="432"/>
      <c r="V32" s="433"/>
      <c r="W32" s="431"/>
      <c r="X32" s="431"/>
    </row>
    <row r="33" spans="2:24" ht="13.5" customHeight="1">
      <c r="B33" s="208"/>
      <c r="C33" s="51" t="s">
        <v>526</v>
      </c>
      <c r="D33" s="434" t="str">
        <f>IF(B28="","",VLOOKUP(B28,data!$A$1:$CA$300,12,FALSE))</f>
        <v>018-872-2731</v>
      </c>
      <c r="E33" s="435"/>
      <c r="F33" s="436"/>
      <c r="G33" s="432"/>
      <c r="H33" s="433"/>
      <c r="I33" s="432"/>
      <c r="J33" s="433"/>
      <c r="K33" s="432"/>
      <c r="L33" s="433"/>
      <c r="M33" s="432"/>
      <c r="N33" s="433"/>
      <c r="O33" s="432"/>
      <c r="P33" s="433"/>
      <c r="Q33" s="432"/>
      <c r="R33" s="433"/>
      <c r="S33" s="432"/>
      <c r="T33" s="433"/>
      <c r="U33" s="432"/>
      <c r="V33" s="433"/>
      <c r="W33" s="431"/>
      <c r="X33" s="431"/>
    </row>
    <row r="34" spans="2:24" ht="13.5" customHeight="1">
      <c r="B34" s="208"/>
      <c r="C34" s="51" t="s">
        <v>1184</v>
      </c>
      <c r="D34" s="434" t="str">
        <f>IF(B28="","",VLOOKUP(B28,data!$A$1:$CA$300,13,FALSE))</f>
        <v>018-872-2733</v>
      </c>
      <c r="E34" s="435"/>
      <c r="F34" s="436"/>
      <c r="G34" s="432"/>
      <c r="H34" s="433"/>
      <c r="I34" s="432"/>
      <c r="J34" s="433"/>
      <c r="K34" s="432"/>
      <c r="L34" s="433"/>
      <c r="M34" s="432"/>
      <c r="N34" s="433"/>
      <c r="O34" s="432"/>
      <c r="P34" s="433"/>
      <c r="Q34" s="432"/>
      <c r="R34" s="433"/>
      <c r="S34" s="432"/>
      <c r="T34" s="433"/>
      <c r="U34" s="432"/>
      <c r="V34" s="433"/>
      <c r="W34" s="431"/>
      <c r="X34" s="431"/>
    </row>
    <row r="35" spans="2:24" ht="3" customHeight="1">
      <c r="B35" s="208"/>
      <c r="C35" s="51"/>
      <c r="D35" s="83"/>
      <c r="E35" s="85"/>
      <c r="F35" s="88"/>
      <c r="G35" s="432"/>
      <c r="H35" s="433"/>
      <c r="I35" s="432"/>
      <c r="J35" s="433"/>
      <c r="K35" s="432"/>
      <c r="L35" s="433"/>
      <c r="M35" s="432"/>
      <c r="N35" s="433"/>
      <c r="O35" s="432"/>
      <c r="P35" s="433"/>
      <c r="Q35" s="432"/>
      <c r="R35" s="433"/>
      <c r="S35" s="432"/>
      <c r="T35" s="433"/>
      <c r="U35" s="432"/>
      <c r="V35" s="433"/>
      <c r="W35" s="431"/>
      <c r="X35" s="431"/>
    </row>
    <row r="36" spans="2:24" ht="15" customHeight="1">
      <c r="B36" s="208"/>
      <c r="C36" s="51" t="s">
        <v>326</v>
      </c>
      <c r="D36" s="84" t="str">
        <f>IF(B28="","",VLOOKUP(B28,data!$A$1:$CA$300,24,FALSE))</f>
        <v>09:00</v>
      </c>
      <c r="E36" s="86" t="s">
        <v>8</v>
      </c>
      <c r="F36" s="87" t="str">
        <f>IF(B28="","",VLOOKUP(B28,data!$A$1:$CA$300,25,FALSE))</f>
        <v>18:00</v>
      </c>
      <c r="G36" s="432"/>
      <c r="H36" s="433"/>
      <c r="I36" s="432"/>
      <c r="J36" s="433"/>
      <c r="K36" s="432"/>
      <c r="L36" s="433"/>
      <c r="M36" s="432"/>
      <c r="N36" s="433"/>
      <c r="O36" s="432"/>
      <c r="P36" s="433"/>
      <c r="Q36" s="432"/>
      <c r="R36" s="433"/>
      <c r="S36" s="432"/>
      <c r="T36" s="433"/>
      <c r="U36" s="432"/>
      <c r="V36" s="433"/>
      <c r="W36" s="431"/>
      <c r="X36" s="431"/>
    </row>
    <row r="37" spans="2:24" ht="27" customHeight="1">
      <c r="B37" s="209"/>
      <c r="C37" s="52" t="s">
        <v>1185</v>
      </c>
      <c r="D37" s="437" t="str">
        <f>IF(B28="","",VLOOKUP(B28,data!$A$1:$CA$300,26,FALSE))</f>
        <v>土曜、日曜、12/29〜1/3</v>
      </c>
      <c r="E37" s="438"/>
      <c r="F37" s="439"/>
      <c r="G37" s="432"/>
      <c r="H37" s="433"/>
      <c r="I37" s="432"/>
      <c r="J37" s="433"/>
      <c r="K37" s="432"/>
      <c r="L37" s="433"/>
      <c r="M37" s="432"/>
      <c r="N37" s="433"/>
      <c r="O37" s="432"/>
      <c r="P37" s="433"/>
      <c r="Q37" s="432"/>
      <c r="R37" s="433"/>
      <c r="S37" s="432"/>
      <c r="T37" s="433"/>
      <c r="U37" s="432"/>
      <c r="V37" s="433"/>
      <c r="W37" s="431"/>
      <c r="X37" s="431"/>
    </row>
    <row r="38" spans="2:24" ht="30" customHeight="1">
      <c r="B38" s="207">
        <v>154</v>
      </c>
      <c r="C38" s="63" t="s">
        <v>462</v>
      </c>
      <c r="D38" s="451" t="str">
        <f>IF(B38="","",VLOOKUP(B38,data!$A$1:$CA$300,9,FALSE))</f>
        <v>南秋田在宅総合ケアセンター</v>
      </c>
      <c r="E38" s="452"/>
      <c r="F38" s="249"/>
      <c r="G38" s="432" t="str">
        <f>IF(B38="","",VLOOKUP(B38,data!$A$1:$CA$300,31,FALSE))</f>
        <v>○</v>
      </c>
      <c r="H38" s="433" t="str">
        <f>IF(B38="","",VLOOKUP(B38,data!$A$1:$CA$300,33,FALSE))</f>
        <v>○</v>
      </c>
      <c r="I38" s="432" t="str">
        <f>IF(B38="","",VLOOKUP(B38,data!$A$1:$CA$300,35,FALSE))</f>
        <v>○</v>
      </c>
      <c r="J38" s="433" t="str">
        <f>IF(B38="","",VLOOKUP(B38,data!$A$1:$CA$300,37,FALSE))</f>
        <v>○</v>
      </c>
      <c r="K38" s="432" t="str">
        <f>IF(B38="","",VLOOKUP(B38,data!$A$1:$CA$300,39,FALSE))</f>
        <v>○</v>
      </c>
      <c r="L38" s="433" t="str">
        <f>IF(B38="","",VLOOKUP(B38,data!$A$1:$CA$300,41,FALSE))</f>
        <v>○</v>
      </c>
      <c r="M38" s="432" t="str">
        <f>IF(B38="","",VLOOKUP(B38,data!$A$1:$CA$300,43,FALSE))</f>
        <v>○</v>
      </c>
      <c r="N38" s="433" t="str">
        <f>IF(B38="","",VLOOKUP(B38,data!$A$1:$CA$300,45,FALSE))</f>
        <v>○</v>
      </c>
      <c r="O38" s="432" t="str">
        <f>IF(B38="","",VLOOKUP(B38,data!$A$1:$CA$300,47,FALSE))</f>
        <v>○</v>
      </c>
      <c r="P38" s="433" t="str">
        <f>IF(B38="","",VLOOKUP(B38,data!$A$1:$CA$300,49,FALSE))</f>
        <v>○</v>
      </c>
      <c r="Q38" s="432" t="str">
        <f>IF(B38="","",VLOOKUP(B38,data!$A$1:$CA$300,51,FALSE))</f>
        <v>○</v>
      </c>
      <c r="R38" s="433" t="str">
        <f>IF(B38="","",VLOOKUP(B38,data!$A$1:$CA$300,53,FALSE))</f>
        <v>○</v>
      </c>
      <c r="S38" s="432" t="str">
        <f>IF(B38="","",VLOOKUP(B38,data!$A$1:$CA$300,55,FALSE))</f>
        <v>○</v>
      </c>
      <c r="T38" s="433" t="str">
        <f>IF(B38="","",VLOOKUP(B38,data!$A$1:$CA$300,57,FALSE))</f>
        <v>○</v>
      </c>
      <c r="U38" s="432" t="str">
        <f>IF(B38="","",VLOOKUP(B38,data!$A$1:$CA$300,59,FALSE))</f>
        <v>○</v>
      </c>
      <c r="V38" s="433" t="str">
        <f>IF(B38="","",VLOOKUP(B38,data!$A$1:$CA$300,61,FALSE))</f>
        <v>○</v>
      </c>
      <c r="W38" s="431" t="str">
        <f>IF(B38="","",VLOOKUP(B38,data!$A$1:$CA$300,77,FALSE))</f>
        <v>潟上市
五城目町
井川町
八郎潟町
大潟村
秋田市金足周辺
男鹿市</v>
      </c>
      <c r="X38" s="431" t="str">
        <f>IF(B38="","",VLOOKUP(B38,data!$A$1:$CA$300,78,FALSE))</f>
        <v>介護タクシー業務も行っております。
障がい者の方への家事援助も行っております。
笑顔をモットーに皆さんの元に伺います！</v>
      </c>
    </row>
    <row r="39" spans="2:24" ht="15" customHeight="1">
      <c r="B39" s="208"/>
      <c r="C39" s="51" t="s">
        <v>637</v>
      </c>
      <c r="D39" s="448" t="str">
        <f>IF(B38="","",VLOOKUP(B38,data!$A$1:$CA$300,10,FALSE))</f>
        <v>018-1401</v>
      </c>
      <c r="E39" s="449"/>
      <c r="F39" s="450"/>
      <c r="G39" s="432"/>
      <c r="H39" s="433"/>
      <c r="I39" s="432"/>
      <c r="J39" s="433"/>
      <c r="K39" s="432"/>
      <c r="L39" s="433"/>
      <c r="M39" s="432"/>
      <c r="N39" s="433"/>
      <c r="O39" s="432"/>
      <c r="P39" s="433"/>
      <c r="Q39" s="432"/>
      <c r="R39" s="433"/>
      <c r="S39" s="432"/>
      <c r="T39" s="433"/>
      <c r="U39" s="432"/>
      <c r="V39" s="433"/>
      <c r="W39" s="431"/>
      <c r="X39" s="431"/>
    </row>
    <row r="40" spans="2:24" ht="13.5" customHeight="1">
      <c r="B40" s="208"/>
      <c r="C40" s="315" t="s">
        <v>515</v>
      </c>
      <c r="D40" s="442" t="str">
        <f>IF(B38="","",VLOOKUP(B38,data!$A$1:$CA$300,11,FALSE))</f>
        <v>潟上市昭和大久保字街道下92-1</v>
      </c>
      <c r="E40" s="443"/>
      <c r="F40" s="444"/>
      <c r="G40" s="432"/>
      <c r="H40" s="433"/>
      <c r="I40" s="432"/>
      <c r="J40" s="433"/>
      <c r="K40" s="432"/>
      <c r="L40" s="433"/>
      <c r="M40" s="432"/>
      <c r="N40" s="433"/>
      <c r="O40" s="432"/>
      <c r="P40" s="433"/>
      <c r="Q40" s="432"/>
      <c r="R40" s="433"/>
      <c r="S40" s="432"/>
      <c r="T40" s="433"/>
      <c r="U40" s="432"/>
      <c r="V40" s="433"/>
      <c r="W40" s="431"/>
      <c r="X40" s="431"/>
    </row>
    <row r="41" spans="2:24" ht="13.5" customHeight="1">
      <c r="B41" s="208"/>
      <c r="C41" s="315"/>
      <c r="D41" s="442"/>
      <c r="E41" s="443"/>
      <c r="F41" s="444"/>
      <c r="G41" s="432"/>
      <c r="H41" s="433"/>
      <c r="I41" s="432"/>
      <c r="J41" s="433"/>
      <c r="K41" s="432"/>
      <c r="L41" s="433"/>
      <c r="M41" s="432"/>
      <c r="N41" s="433"/>
      <c r="O41" s="432"/>
      <c r="P41" s="433"/>
      <c r="Q41" s="432"/>
      <c r="R41" s="433"/>
      <c r="S41" s="432"/>
      <c r="T41" s="433"/>
      <c r="U41" s="432"/>
      <c r="V41" s="433"/>
      <c r="W41" s="431"/>
      <c r="X41" s="431"/>
    </row>
    <row r="42" spans="2:24" ht="3.75" customHeight="1">
      <c r="B42" s="208"/>
      <c r="C42" s="51"/>
      <c r="D42" s="83"/>
      <c r="E42" s="85"/>
      <c r="F42" s="88"/>
      <c r="G42" s="432"/>
      <c r="H42" s="433"/>
      <c r="I42" s="432"/>
      <c r="J42" s="433"/>
      <c r="K42" s="432"/>
      <c r="L42" s="433"/>
      <c r="M42" s="432"/>
      <c r="N42" s="433"/>
      <c r="O42" s="432"/>
      <c r="P42" s="433"/>
      <c r="Q42" s="432"/>
      <c r="R42" s="433"/>
      <c r="S42" s="432"/>
      <c r="T42" s="433"/>
      <c r="U42" s="432"/>
      <c r="V42" s="433"/>
      <c r="W42" s="431"/>
      <c r="X42" s="431"/>
    </row>
    <row r="43" spans="2:24" ht="13.5" customHeight="1">
      <c r="B43" s="208"/>
      <c r="C43" s="51" t="s">
        <v>526</v>
      </c>
      <c r="D43" s="434" t="str">
        <f>IF(B38="","",VLOOKUP(B38,data!$A$1:$CA$300,12,FALSE))</f>
        <v>018-877-7119</v>
      </c>
      <c r="E43" s="435"/>
      <c r="F43" s="436"/>
      <c r="G43" s="432"/>
      <c r="H43" s="433"/>
      <c r="I43" s="432"/>
      <c r="J43" s="433"/>
      <c r="K43" s="432"/>
      <c r="L43" s="433"/>
      <c r="M43" s="432"/>
      <c r="N43" s="433"/>
      <c r="O43" s="432"/>
      <c r="P43" s="433"/>
      <c r="Q43" s="432"/>
      <c r="R43" s="433"/>
      <c r="S43" s="432"/>
      <c r="T43" s="433"/>
      <c r="U43" s="432"/>
      <c r="V43" s="433"/>
      <c r="W43" s="431"/>
      <c r="X43" s="431"/>
    </row>
    <row r="44" spans="2:24" ht="13.5" customHeight="1">
      <c r="B44" s="208"/>
      <c r="C44" s="51" t="s">
        <v>1184</v>
      </c>
      <c r="D44" s="434" t="str">
        <f>IF(B38="","",VLOOKUP(B38,data!$A$1:$CA$300,13,FALSE))</f>
        <v>018-877-7481</v>
      </c>
      <c r="E44" s="435"/>
      <c r="F44" s="436"/>
      <c r="G44" s="432"/>
      <c r="H44" s="433"/>
      <c r="I44" s="432"/>
      <c r="J44" s="433"/>
      <c r="K44" s="432"/>
      <c r="L44" s="433"/>
      <c r="M44" s="432"/>
      <c r="N44" s="433"/>
      <c r="O44" s="432"/>
      <c r="P44" s="433"/>
      <c r="Q44" s="432"/>
      <c r="R44" s="433"/>
      <c r="S44" s="432"/>
      <c r="T44" s="433"/>
      <c r="U44" s="432"/>
      <c r="V44" s="433"/>
      <c r="W44" s="431"/>
      <c r="X44" s="431"/>
    </row>
    <row r="45" spans="2:24" ht="3" customHeight="1">
      <c r="B45" s="208"/>
      <c r="C45" s="51"/>
      <c r="D45" s="83"/>
      <c r="E45" s="85"/>
      <c r="F45" s="88"/>
      <c r="G45" s="432"/>
      <c r="H45" s="433"/>
      <c r="I45" s="432"/>
      <c r="J45" s="433"/>
      <c r="K45" s="432"/>
      <c r="L45" s="433"/>
      <c r="M45" s="432"/>
      <c r="N45" s="433"/>
      <c r="O45" s="432"/>
      <c r="P45" s="433"/>
      <c r="Q45" s="432"/>
      <c r="R45" s="433"/>
      <c r="S45" s="432"/>
      <c r="T45" s="433"/>
      <c r="U45" s="432"/>
      <c r="V45" s="433"/>
      <c r="W45" s="431"/>
      <c r="X45" s="431"/>
    </row>
    <row r="46" spans="2:24" ht="15" customHeight="1">
      <c r="B46" s="208"/>
      <c r="C46" s="51" t="s">
        <v>326</v>
      </c>
      <c r="D46" s="84" t="str">
        <f>IF(B38="","",VLOOKUP(B38,data!$A$1:$CA$300,24,FALSE))</f>
        <v>08:30</v>
      </c>
      <c r="E46" s="86" t="s">
        <v>8</v>
      </c>
      <c r="F46" s="87" t="str">
        <f>IF(B38="","",VLOOKUP(B38,data!$A$1:$CA$300,25,FALSE))</f>
        <v>17:30</v>
      </c>
      <c r="G46" s="432"/>
      <c r="H46" s="433"/>
      <c r="I46" s="432"/>
      <c r="J46" s="433"/>
      <c r="K46" s="432"/>
      <c r="L46" s="433"/>
      <c r="M46" s="432"/>
      <c r="N46" s="433"/>
      <c r="O46" s="432"/>
      <c r="P46" s="433"/>
      <c r="Q46" s="432"/>
      <c r="R46" s="433"/>
      <c r="S46" s="432"/>
      <c r="T46" s="433"/>
      <c r="U46" s="432"/>
      <c r="V46" s="433"/>
      <c r="W46" s="431"/>
      <c r="X46" s="431"/>
    </row>
    <row r="47" spans="2:24" ht="27" customHeight="1">
      <c r="B47" s="209"/>
      <c r="C47" s="52" t="s">
        <v>1185</v>
      </c>
      <c r="D47" s="437" t="str">
        <f>IF(B38="","",VLOOKUP(B38,data!$A$1:$CA$300,26,FALSE))</f>
        <v>日曜、祝日、12/31～1/3、8/13</v>
      </c>
      <c r="E47" s="438"/>
      <c r="F47" s="439"/>
      <c r="G47" s="432"/>
      <c r="H47" s="433"/>
      <c r="I47" s="432"/>
      <c r="J47" s="433"/>
      <c r="K47" s="432"/>
      <c r="L47" s="433"/>
      <c r="M47" s="432"/>
      <c r="N47" s="433"/>
      <c r="O47" s="432"/>
      <c r="P47" s="433"/>
      <c r="Q47" s="432"/>
      <c r="R47" s="433"/>
      <c r="S47" s="432"/>
      <c r="T47" s="433"/>
      <c r="U47" s="432"/>
      <c r="V47" s="433"/>
      <c r="W47" s="431"/>
      <c r="X47" s="431"/>
    </row>
    <row r="48" spans="2:24" ht="30" customHeight="1">
      <c r="B48" s="207">
        <v>155</v>
      </c>
      <c r="C48" s="63" t="s">
        <v>462</v>
      </c>
      <c r="D48" s="445" t="str">
        <f>IF(B48="","",VLOOKUP(B48,data!$A$1:$CA$300,9,FALSE))</f>
        <v>ＪＡあきた湖東
訪問介護センター</v>
      </c>
      <c r="E48" s="446"/>
      <c r="F48" s="447"/>
      <c r="G48" s="432" t="str">
        <f>IF(B48="","",VLOOKUP(B48,data!$A$1:$CA$300,31,FALSE))</f>
        <v>×</v>
      </c>
      <c r="H48" s="433" t="str">
        <f>IF(B48="","",VLOOKUP(B48,data!$A$1:$CA$300,33,FALSE))</f>
        <v>×</v>
      </c>
      <c r="I48" s="432" t="str">
        <f>IF(B48="","",VLOOKUP(B48,data!$A$1:$CA$300,35,FALSE))</f>
        <v>×</v>
      </c>
      <c r="J48" s="433" t="str">
        <f>IF(B48="","",VLOOKUP(B48,data!$A$1:$CA$300,37,FALSE))</f>
        <v>○</v>
      </c>
      <c r="K48" s="432" t="str">
        <f>IF(B48="","",VLOOKUP(B48,data!$A$1:$CA$300,39,FALSE))</f>
        <v>×</v>
      </c>
      <c r="L48" s="433" t="str">
        <f>IF(B48="","",VLOOKUP(B48,data!$A$1:$CA$300,41,FALSE))</f>
        <v>×</v>
      </c>
      <c r="M48" s="432" t="str">
        <f>IF(B48="","",VLOOKUP(B48,data!$A$1:$CA$300,43,FALSE))</f>
        <v>×</v>
      </c>
      <c r="N48" s="433" t="str">
        <f>IF(B48="","",VLOOKUP(B48,data!$A$1:$CA$300,45,FALSE))</f>
        <v>×</v>
      </c>
      <c r="O48" s="432" t="str">
        <f>IF(B48="","",VLOOKUP(B48,data!$A$1:$CA$300,47,FALSE))</f>
        <v>×</v>
      </c>
      <c r="P48" s="433" t="str">
        <f>IF(B48="","",VLOOKUP(B48,data!$A$1:$CA$300,49,FALSE))</f>
        <v>要相談</v>
      </c>
      <c r="Q48" s="432" t="str">
        <f>IF(B48="","",VLOOKUP(B48,data!$A$1:$CA$300,51,FALSE))</f>
        <v>×</v>
      </c>
      <c r="R48" s="433" t="str">
        <f>IF(B48="","",VLOOKUP(B48,data!$A$1:$CA$300,53,FALSE))</f>
        <v>×</v>
      </c>
      <c r="S48" s="432" t="str">
        <f>IF(B48="","",VLOOKUP(B48,data!$A$1:$CA$300,55,FALSE))</f>
        <v>×</v>
      </c>
      <c r="T48" s="433" t="str">
        <f>IF(B48="","",VLOOKUP(B48,data!$A$1:$CA$300,57,FALSE))</f>
        <v>○</v>
      </c>
      <c r="U48" s="432" t="str">
        <f>IF(B48="","",VLOOKUP(B48,data!$A$1:$CA$300,59,FALSE))</f>
        <v>×</v>
      </c>
      <c r="V48" s="433" t="str">
        <f>IF(B48="","",VLOOKUP(B48,data!$A$1:$CA$300,61,FALSE))</f>
        <v>要相談</v>
      </c>
      <c r="W48" s="431" t="str">
        <f>IF(B48="","",VLOOKUP(B48,data!$A$1:$CA$300,77,FALSE))</f>
        <v>五城目町
八郎潟町
井川町
潟上市（飯田川・
昭和）</v>
      </c>
      <c r="X48" s="431" t="str">
        <f>IF(B48="","",VLOOKUP(B48,data!$A$1:$CA$300,78,FALSE))</f>
        <v/>
      </c>
    </row>
    <row r="49" spans="2:24" ht="15" customHeight="1">
      <c r="B49" s="208"/>
      <c r="C49" s="51" t="s">
        <v>637</v>
      </c>
      <c r="D49" s="448" t="str">
        <f>IF(B48="","",VLOOKUP(B48,data!$A$1:$CA$300,10,FALSE))</f>
        <v>018-1721</v>
      </c>
      <c r="E49" s="449"/>
      <c r="F49" s="450"/>
      <c r="G49" s="432"/>
      <c r="H49" s="433"/>
      <c r="I49" s="432"/>
      <c r="J49" s="433"/>
      <c r="K49" s="432"/>
      <c r="L49" s="433"/>
      <c r="M49" s="432"/>
      <c r="N49" s="433"/>
      <c r="O49" s="432"/>
      <c r="P49" s="433"/>
      <c r="Q49" s="432"/>
      <c r="R49" s="433"/>
      <c r="S49" s="432"/>
      <c r="T49" s="433"/>
      <c r="U49" s="432"/>
      <c r="V49" s="433"/>
      <c r="W49" s="431"/>
      <c r="X49" s="431"/>
    </row>
    <row r="50" spans="2:24" ht="15" customHeight="1">
      <c r="B50" s="208"/>
      <c r="C50" s="315" t="s">
        <v>515</v>
      </c>
      <c r="D50" s="442" t="str">
        <f>IF(B48="","",VLOOKUP(B48,data!$A$1:$CA$300,11,FALSE))</f>
        <v>五城目町字七倉123-2</v>
      </c>
      <c r="E50" s="443"/>
      <c r="F50" s="444"/>
      <c r="G50" s="432"/>
      <c r="H50" s="433"/>
      <c r="I50" s="432"/>
      <c r="J50" s="433"/>
      <c r="K50" s="432"/>
      <c r="L50" s="433"/>
      <c r="M50" s="432"/>
      <c r="N50" s="433"/>
      <c r="O50" s="432"/>
      <c r="P50" s="433"/>
      <c r="Q50" s="432"/>
      <c r="R50" s="433"/>
      <c r="S50" s="432"/>
      <c r="T50" s="433"/>
      <c r="U50" s="432"/>
      <c r="V50" s="433"/>
      <c r="W50" s="431"/>
      <c r="X50" s="431"/>
    </row>
    <row r="51" spans="2:24" ht="15" customHeight="1">
      <c r="B51" s="208"/>
      <c r="C51" s="315"/>
      <c r="D51" s="442"/>
      <c r="E51" s="443"/>
      <c r="F51" s="444"/>
      <c r="G51" s="432"/>
      <c r="H51" s="433"/>
      <c r="I51" s="432"/>
      <c r="J51" s="433"/>
      <c r="K51" s="432"/>
      <c r="L51" s="433"/>
      <c r="M51" s="432"/>
      <c r="N51" s="433"/>
      <c r="O51" s="432"/>
      <c r="P51" s="433"/>
      <c r="Q51" s="432"/>
      <c r="R51" s="433"/>
      <c r="S51" s="432"/>
      <c r="T51" s="433"/>
      <c r="U51" s="432"/>
      <c r="V51" s="433"/>
      <c r="W51" s="431"/>
      <c r="X51" s="431"/>
    </row>
    <row r="52" spans="2:24" ht="3.75" customHeight="1">
      <c r="B52" s="208"/>
      <c r="C52" s="51"/>
      <c r="D52" s="83"/>
      <c r="E52" s="85"/>
      <c r="F52" s="88"/>
      <c r="G52" s="432"/>
      <c r="H52" s="433"/>
      <c r="I52" s="432"/>
      <c r="J52" s="433"/>
      <c r="K52" s="432"/>
      <c r="L52" s="433"/>
      <c r="M52" s="432"/>
      <c r="N52" s="433"/>
      <c r="O52" s="432"/>
      <c r="P52" s="433"/>
      <c r="Q52" s="432"/>
      <c r="R52" s="433"/>
      <c r="S52" s="432"/>
      <c r="T52" s="433"/>
      <c r="U52" s="432"/>
      <c r="V52" s="433"/>
      <c r="W52" s="431"/>
      <c r="X52" s="431"/>
    </row>
    <row r="53" spans="2:24" ht="15" customHeight="1">
      <c r="B53" s="208"/>
      <c r="C53" s="51" t="s">
        <v>526</v>
      </c>
      <c r="D53" s="434" t="str">
        <f>IF(B48="","",VLOOKUP(B48,data!$A$1:$CA$300,12,FALSE))</f>
        <v>018-855-1515</v>
      </c>
      <c r="E53" s="435"/>
      <c r="F53" s="436"/>
      <c r="G53" s="432"/>
      <c r="H53" s="433"/>
      <c r="I53" s="432"/>
      <c r="J53" s="433"/>
      <c r="K53" s="432"/>
      <c r="L53" s="433"/>
      <c r="M53" s="432"/>
      <c r="N53" s="433"/>
      <c r="O53" s="432"/>
      <c r="P53" s="433"/>
      <c r="Q53" s="432"/>
      <c r="R53" s="433"/>
      <c r="S53" s="432"/>
      <c r="T53" s="433"/>
      <c r="U53" s="432"/>
      <c r="V53" s="433"/>
      <c r="W53" s="431"/>
      <c r="X53" s="431"/>
    </row>
    <row r="54" spans="2:24" ht="15" customHeight="1">
      <c r="B54" s="208"/>
      <c r="C54" s="51" t="s">
        <v>1184</v>
      </c>
      <c r="D54" s="434" t="str">
        <f>IF(B48="","",VLOOKUP(B48,data!$A$1:$CA$300,13,FALSE))</f>
        <v>018-852-5177</v>
      </c>
      <c r="E54" s="435"/>
      <c r="F54" s="436"/>
      <c r="G54" s="432"/>
      <c r="H54" s="433"/>
      <c r="I54" s="432"/>
      <c r="J54" s="433"/>
      <c r="K54" s="432"/>
      <c r="L54" s="433"/>
      <c r="M54" s="432"/>
      <c r="N54" s="433"/>
      <c r="O54" s="432"/>
      <c r="P54" s="433"/>
      <c r="Q54" s="432"/>
      <c r="R54" s="433"/>
      <c r="S54" s="432"/>
      <c r="T54" s="433"/>
      <c r="U54" s="432"/>
      <c r="V54" s="433"/>
      <c r="W54" s="431"/>
      <c r="X54" s="431"/>
    </row>
    <row r="55" spans="2:24" ht="3" customHeight="1">
      <c r="B55" s="208"/>
      <c r="C55" s="51"/>
      <c r="D55" s="83"/>
      <c r="E55" s="85"/>
      <c r="F55" s="88"/>
      <c r="G55" s="432"/>
      <c r="H55" s="433"/>
      <c r="I55" s="432"/>
      <c r="J55" s="433"/>
      <c r="K55" s="432"/>
      <c r="L55" s="433"/>
      <c r="M55" s="432"/>
      <c r="N55" s="433"/>
      <c r="O55" s="432"/>
      <c r="P55" s="433"/>
      <c r="Q55" s="432"/>
      <c r="R55" s="433"/>
      <c r="S55" s="432"/>
      <c r="T55" s="433"/>
      <c r="U55" s="432"/>
      <c r="V55" s="433"/>
      <c r="W55" s="431"/>
      <c r="X55" s="431"/>
    </row>
    <row r="56" spans="2:24" ht="15" customHeight="1">
      <c r="B56" s="208"/>
      <c r="C56" s="51" t="s">
        <v>326</v>
      </c>
      <c r="D56" s="84" t="str">
        <f>IF(B48="","",VLOOKUP(B48,data!$A$1:$CA$300,24,FALSE))</f>
        <v>08:30</v>
      </c>
      <c r="E56" s="86" t="s">
        <v>8</v>
      </c>
      <c r="F56" s="87" t="str">
        <f>IF(B48="","",VLOOKUP(B48,data!$A$1:$CA$300,25,FALSE))</f>
        <v>17:00</v>
      </c>
      <c r="G56" s="432"/>
      <c r="H56" s="433"/>
      <c r="I56" s="432"/>
      <c r="J56" s="433"/>
      <c r="K56" s="432"/>
      <c r="L56" s="433"/>
      <c r="M56" s="432"/>
      <c r="N56" s="433"/>
      <c r="O56" s="432"/>
      <c r="P56" s="433"/>
      <c r="Q56" s="432"/>
      <c r="R56" s="433"/>
      <c r="S56" s="432"/>
      <c r="T56" s="433"/>
      <c r="U56" s="432"/>
      <c r="V56" s="433"/>
      <c r="W56" s="431"/>
      <c r="X56" s="431"/>
    </row>
    <row r="57" spans="2:24" ht="27" customHeight="1">
      <c r="B57" s="209"/>
      <c r="C57" s="52" t="s">
        <v>1185</v>
      </c>
      <c r="D57" s="437" t="str">
        <f>IF(B48="","",VLOOKUP(B48,data!$A$1:$CA$300,26,FALSE))</f>
        <v>土曜、日曜、祝日</v>
      </c>
      <c r="E57" s="438"/>
      <c r="F57" s="439"/>
      <c r="G57" s="432"/>
      <c r="H57" s="433"/>
      <c r="I57" s="432"/>
      <c r="J57" s="433"/>
      <c r="K57" s="432"/>
      <c r="L57" s="433"/>
      <c r="M57" s="432"/>
      <c r="N57" s="433"/>
      <c r="O57" s="432"/>
      <c r="P57" s="433"/>
      <c r="Q57" s="432"/>
      <c r="R57" s="433"/>
      <c r="S57" s="432"/>
      <c r="T57" s="433"/>
      <c r="U57" s="432"/>
      <c r="V57" s="433"/>
      <c r="W57" s="431"/>
      <c r="X57" s="431"/>
    </row>
    <row r="58" spans="2:24" ht="30" customHeight="1">
      <c r="B58" s="207">
        <v>156</v>
      </c>
      <c r="C58" s="63" t="s">
        <v>462</v>
      </c>
      <c r="D58" s="451" t="str">
        <f>IF(B58="","",VLOOKUP(B58,data!$A$1:$CA$300,9,FALSE))</f>
        <v>五城目指定訪問介護事業所</v>
      </c>
      <c r="E58" s="452"/>
      <c r="F58" s="249"/>
      <c r="G58" s="432" t="str">
        <f>IF(B58="","",VLOOKUP(B58,data!$A$1:$CA$300,31,FALSE))</f>
        <v>要相談</v>
      </c>
      <c r="H58" s="433" t="str">
        <f>IF(B58="","",VLOOKUP(B58,data!$A$1:$CA$300,33,FALSE))</f>
        <v>要相談</v>
      </c>
      <c r="I58" s="432" t="str">
        <f>IF(B58="","",VLOOKUP(B58,data!$A$1:$CA$300,35,FALSE))</f>
        <v>要相談</v>
      </c>
      <c r="J58" s="433" t="str">
        <f>IF(B58="","",VLOOKUP(B58,data!$A$1:$CA$300,37,FALSE))</f>
        <v>○</v>
      </c>
      <c r="K58" s="432" t="str">
        <f>IF(B58="","",VLOOKUP(B58,data!$A$1:$CA$300,39,FALSE))</f>
        <v>要相談</v>
      </c>
      <c r="L58" s="433" t="str">
        <f>IF(B58="","",VLOOKUP(B58,data!$A$1:$CA$300,41,FALSE))</f>
        <v>○</v>
      </c>
      <c r="M58" s="432" t="str">
        <f>IF(B58="","",VLOOKUP(B58,data!$A$1:$CA$300,43,FALSE))</f>
        <v>○</v>
      </c>
      <c r="N58" s="433" t="str">
        <f>IF(B58="","",VLOOKUP(B58,data!$A$1:$CA$300,45,FALSE))</f>
        <v>○</v>
      </c>
      <c r="O58" s="432" t="str">
        <f>IF(B58="","",VLOOKUP(B58,data!$A$1:$CA$300,47,FALSE))</f>
        <v>○</v>
      </c>
      <c r="P58" s="433" t="str">
        <f>IF(B58="","",VLOOKUP(B58,data!$A$1:$CA$300,49,FALSE))</f>
        <v>○</v>
      </c>
      <c r="Q58" s="432" t="str">
        <f>IF(B58="","",VLOOKUP(B58,data!$A$1:$CA$300,51,FALSE))</f>
        <v>○</v>
      </c>
      <c r="R58" s="433" t="str">
        <f>IF(B58="","",VLOOKUP(B58,data!$A$1:$CA$300,53,FALSE))</f>
        <v>○</v>
      </c>
      <c r="S58" s="432" t="str">
        <f>IF(B58="","",VLOOKUP(B58,data!$A$1:$CA$300,55,FALSE))</f>
        <v>要相談</v>
      </c>
      <c r="T58" s="433" t="str">
        <f>IF(B58="","",VLOOKUP(B58,data!$A$1:$CA$300,57,FALSE))</f>
        <v>○</v>
      </c>
      <c r="U58" s="432" t="str">
        <f>IF(B58="","",VLOOKUP(B58,data!$A$1:$CA$300,59,FALSE))</f>
        <v>○</v>
      </c>
      <c r="V58" s="433" t="str">
        <f>IF(B58="","",VLOOKUP(B58,data!$A$1:$CA$300,61,FALSE))</f>
        <v>○</v>
      </c>
      <c r="W58" s="431" t="str">
        <f>IF(B58="","",VLOOKUP(B58,data!$A$1:$CA$300,77,FALSE))</f>
        <v>五城目町
八郎潟町
井川町</v>
      </c>
      <c r="X58" s="431" t="str">
        <f>IF(B58="","",VLOOKUP(B58,data!$A$1:$CA$300,78,FALSE))</f>
        <v>実施区域外の方へのサービスは１キロにつき27円。
介護保険サービスの他障害福祉サービス、移動支援、有償運送（介護タクシー）を行っています。
喀痰吸引等事業者登録あり。</v>
      </c>
    </row>
    <row r="59" spans="2:24" ht="15" customHeight="1">
      <c r="B59" s="208"/>
      <c r="C59" s="51" t="s">
        <v>637</v>
      </c>
      <c r="D59" s="448" t="str">
        <f>IF(B58="","",VLOOKUP(B58,data!$A$1:$CA$300,10,FALSE))</f>
        <v>018-1725</v>
      </c>
      <c r="E59" s="449"/>
      <c r="F59" s="450"/>
      <c r="G59" s="432"/>
      <c r="H59" s="433"/>
      <c r="I59" s="432"/>
      <c r="J59" s="433"/>
      <c r="K59" s="432"/>
      <c r="L59" s="433"/>
      <c r="M59" s="432"/>
      <c r="N59" s="433"/>
      <c r="O59" s="432"/>
      <c r="P59" s="433"/>
      <c r="Q59" s="432"/>
      <c r="R59" s="433"/>
      <c r="S59" s="432"/>
      <c r="T59" s="433"/>
      <c r="U59" s="432"/>
      <c r="V59" s="433"/>
      <c r="W59" s="431"/>
      <c r="X59" s="431"/>
    </row>
    <row r="60" spans="2:24" ht="15" customHeight="1">
      <c r="B60" s="208"/>
      <c r="C60" s="315" t="s">
        <v>515</v>
      </c>
      <c r="D60" s="442" t="str">
        <f>IF(B58="","",VLOOKUP(B58,data!$A$1:$CA$300,11,FALSE))</f>
        <v>五城目町西磯ノ目一丁目6-10</v>
      </c>
      <c r="E60" s="443"/>
      <c r="F60" s="444"/>
      <c r="G60" s="432"/>
      <c r="H60" s="433"/>
      <c r="I60" s="432"/>
      <c r="J60" s="433"/>
      <c r="K60" s="432"/>
      <c r="L60" s="433"/>
      <c r="M60" s="432"/>
      <c r="N60" s="433"/>
      <c r="O60" s="432"/>
      <c r="P60" s="433"/>
      <c r="Q60" s="432"/>
      <c r="R60" s="433"/>
      <c r="S60" s="432"/>
      <c r="T60" s="433"/>
      <c r="U60" s="432"/>
      <c r="V60" s="433"/>
      <c r="W60" s="431"/>
      <c r="X60" s="431"/>
    </row>
    <row r="61" spans="2:24" ht="15" customHeight="1">
      <c r="B61" s="208"/>
      <c r="C61" s="315"/>
      <c r="D61" s="442"/>
      <c r="E61" s="443"/>
      <c r="F61" s="444"/>
      <c r="G61" s="432"/>
      <c r="H61" s="433"/>
      <c r="I61" s="432"/>
      <c r="J61" s="433"/>
      <c r="K61" s="432"/>
      <c r="L61" s="433"/>
      <c r="M61" s="432"/>
      <c r="N61" s="433"/>
      <c r="O61" s="432"/>
      <c r="P61" s="433"/>
      <c r="Q61" s="432"/>
      <c r="R61" s="433"/>
      <c r="S61" s="432"/>
      <c r="T61" s="433"/>
      <c r="U61" s="432"/>
      <c r="V61" s="433"/>
      <c r="W61" s="431"/>
      <c r="X61" s="431"/>
    </row>
    <row r="62" spans="2:24" ht="3.75" customHeight="1">
      <c r="B62" s="208"/>
      <c r="C62" s="51"/>
      <c r="D62" s="83"/>
      <c r="E62" s="85"/>
      <c r="F62" s="88"/>
      <c r="G62" s="432"/>
      <c r="H62" s="433"/>
      <c r="I62" s="432"/>
      <c r="J62" s="433"/>
      <c r="K62" s="432"/>
      <c r="L62" s="433"/>
      <c r="M62" s="432"/>
      <c r="N62" s="433"/>
      <c r="O62" s="432"/>
      <c r="P62" s="433"/>
      <c r="Q62" s="432"/>
      <c r="R62" s="433"/>
      <c r="S62" s="432"/>
      <c r="T62" s="433"/>
      <c r="U62" s="432"/>
      <c r="V62" s="433"/>
      <c r="W62" s="431"/>
      <c r="X62" s="431"/>
    </row>
    <row r="63" spans="2:24" ht="15" customHeight="1">
      <c r="B63" s="208"/>
      <c r="C63" s="51" t="s">
        <v>526</v>
      </c>
      <c r="D63" s="434" t="str">
        <f>IF(B58="","",VLOOKUP(B58,data!$A$1:$CA$300,12,FALSE))</f>
        <v>018-852-5192</v>
      </c>
      <c r="E63" s="435"/>
      <c r="F63" s="436"/>
      <c r="G63" s="432"/>
      <c r="H63" s="433"/>
      <c r="I63" s="432"/>
      <c r="J63" s="433"/>
      <c r="K63" s="432"/>
      <c r="L63" s="433"/>
      <c r="M63" s="432"/>
      <c r="N63" s="433"/>
      <c r="O63" s="432"/>
      <c r="P63" s="433"/>
      <c r="Q63" s="432"/>
      <c r="R63" s="433"/>
      <c r="S63" s="432"/>
      <c r="T63" s="433"/>
      <c r="U63" s="432"/>
      <c r="V63" s="433"/>
      <c r="W63" s="431"/>
      <c r="X63" s="431"/>
    </row>
    <row r="64" spans="2:24" ht="15" customHeight="1">
      <c r="B64" s="208"/>
      <c r="C64" s="51" t="s">
        <v>1184</v>
      </c>
      <c r="D64" s="434" t="str">
        <f>IF(B58="","",VLOOKUP(B58,data!$A$1:$CA$300,13,FALSE))</f>
        <v>018-879-8367</v>
      </c>
      <c r="E64" s="435"/>
      <c r="F64" s="436"/>
      <c r="G64" s="432"/>
      <c r="H64" s="433"/>
      <c r="I64" s="432"/>
      <c r="J64" s="433"/>
      <c r="K64" s="432"/>
      <c r="L64" s="433"/>
      <c r="M64" s="432"/>
      <c r="N64" s="433"/>
      <c r="O64" s="432"/>
      <c r="P64" s="433"/>
      <c r="Q64" s="432"/>
      <c r="R64" s="433"/>
      <c r="S64" s="432"/>
      <c r="T64" s="433"/>
      <c r="U64" s="432"/>
      <c r="V64" s="433"/>
      <c r="W64" s="431"/>
      <c r="X64" s="431"/>
    </row>
    <row r="65" spans="2:24" ht="3" customHeight="1">
      <c r="B65" s="208"/>
      <c r="C65" s="51"/>
      <c r="D65" s="83"/>
      <c r="E65" s="85"/>
      <c r="F65" s="88"/>
      <c r="G65" s="432"/>
      <c r="H65" s="433"/>
      <c r="I65" s="432"/>
      <c r="J65" s="433"/>
      <c r="K65" s="432"/>
      <c r="L65" s="433"/>
      <c r="M65" s="432"/>
      <c r="N65" s="433"/>
      <c r="O65" s="432"/>
      <c r="P65" s="433"/>
      <c r="Q65" s="432"/>
      <c r="R65" s="433"/>
      <c r="S65" s="432"/>
      <c r="T65" s="433"/>
      <c r="U65" s="432"/>
      <c r="V65" s="433"/>
      <c r="W65" s="431"/>
      <c r="X65" s="431"/>
    </row>
    <row r="66" spans="2:24" ht="15" customHeight="1">
      <c r="B66" s="208"/>
      <c r="C66" s="51" t="s">
        <v>326</v>
      </c>
      <c r="D66" s="84" t="str">
        <f>IF(B58="","",VLOOKUP(B58,data!$A$1:$CA$300,24,FALSE))</f>
        <v>08:30</v>
      </c>
      <c r="E66" s="86" t="s">
        <v>8</v>
      </c>
      <c r="F66" s="87" t="str">
        <f>IF(B58="","",VLOOKUP(B58,data!$A$1:$CA$300,25,FALSE))</f>
        <v>17:15</v>
      </c>
      <c r="G66" s="432"/>
      <c r="H66" s="433"/>
      <c r="I66" s="432"/>
      <c r="J66" s="433"/>
      <c r="K66" s="432"/>
      <c r="L66" s="433"/>
      <c r="M66" s="432"/>
      <c r="N66" s="433"/>
      <c r="O66" s="432"/>
      <c r="P66" s="433"/>
      <c r="Q66" s="432"/>
      <c r="R66" s="433"/>
      <c r="S66" s="432"/>
      <c r="T66" s="433"/>
      <c r="U66" s="432"/>
      <c r="V66" s="433"/>
      <c r="W66" s="431"/>
      <c r="X66" s="431"/>
    </row>
    <row r="67" spans="2:24" ht="27" customHeight="1">
      <c r="B67" s="209"/>
      <c r="C67" s="52" t="s">
        <v>1185</v>
      </c>
      <c r="D67" s="437" t="str">
        <f>IF(B58="","",VLOOKUP(B58,data!$A$1:$CA$300,26,FALSE))</f>
        <v>12/31～1/3</v>
      </c>
      <c r="E67" s="438"/>
      <c r="F67" s="439"/>
      <c r="G67" s="432"/>
      <c r="H67" s="433"/>
      <c r="I67" s="432"/>
      <c r="J67" s="433"/>
      <c r="K67" s="432"/>
      <c r="L67" s="433"/>
      <c r="M67" s="432"/>
      <c r="N67" s="433"/>
      <c r="O67" s="432"/>
      <c r="P67" s="433"/>
      <c r="Q67" s="432"/>
      <c r="R67" s="433"/>
      <c r="S67" s="432"/>
      <c r="T67" s="433"/>
      <c r="U67" s="432"/>
      <c r="V67" s="433"/>
      <c r="W67" s="431"/>
      <c r="X67" s="431"/>
    </row>
    <row r="68" spans="2:24" ht="30" customHeight="1">
      <c r="B68" s="207">
        <v>157</v>
      </c>
      <c r="C68" s="63" t="s">
        <v>462</v>
      </c>
      <c r="D68" s="445" t="str">
        <f>IF(B68="","",VLOOKUP(B68,data!$A$1:$CA$300,9,FALSE))</f>
        <v>春風訪問介護センター</v>
      </c>
      <c r="E68" s="446"/>
      <c r="F68" s="447"/>
      <c r="G68" s="432" t="str">
        <f>IF(B68="","",VLOOKUP(B68,data!$A$1:$CA$300,31,FALSE))</f>
        <v>その他</v>
      </c>
      <c r="H68" s="433" t="str">
        <f>IF(B68="","",VLOOKUP(B68,data!$A$1:$CA$300,33,FALSE))</f>
        <v>その他</v>
      </c>
      <c r="I68" s="432" t="str">
        <f>IF(B68="","",VLOOKUP(B68,data!$A$1:$CA$300,35,FALSE))</f>
        <v>その他</v>
      </c>
      <c r="J68" s="433" t="str">
        <f>IF(B68="","",VLOOKUP(B68,data!$A$1:$CA$300,37,FALSE))</f>
        <v>その他</v>
      </c>
      <c r="K68" s="432" t="str">
        <f>IF(B68="","",VLOOKUP(B68,data!$A$1:$CA$300,39,FALSE))</f>
        <v>その他</v>
      </c>
      <c r="L68" s="433" t="str">
        <f>IF(B68="","",VLOOKUP(B68,data!$A$1:$CA$300,41,FALSE))</f>
        <v>その他</v>
      </c>
      <c r="M68" s="432" t="str">
        <f>IF(B68="","",VLOOKUP(B68,data!$A$1:$CA$300,43,FALSE))</f>
        <v>その他</v>
      </c>
      <c r="N68" s="433" t="str">
        <f>IF(B68="","",VLOOKUP(B68,data!$A$1:$CA$300,45,FALSE))</f>
        <v>その他</v>
      </c>
      <c r="O68" s="432" t="str">
        <f>IF(B68="","",VLOOKUP(B68,data!$A$1:$CA$300,47,FALSE))</f>
        <v>その他</v>
      </c>
      <c r="P68" s="433" t="str">
        <f>IF(B68="","",VLOOKUP(B68,data!$A$1:$CA$300,49,FALSE))</f>
        <v>その他</v>
      </c>
      <c r="Q68" s="432" t="str">
        <f>IF(B68="","",VLOOKUP(B68,data!$A$1:$CA$300,51,FALSE))</f>
        <v>○</v>
      </c>
      <c r="R68" s="433" t="str">
        <f>IF(B68="","",VLOOKUP(B68,data!$A$1:$CA$300,53,FALSE))</f>
        <v>その他</v>
      </c>
      <c r="S68" s="432" t="str">
        <f>IF(B68="","",VLOOKUP(B68,data!$A$1:$CA$300,55,FALSE))</f>
        <v>×</v>
      </c>
      <c r="T68" s="433" t="str">
        <f>IF(B68="","",VLOOKUP(B68,data!$A$1:$CA$300,57,FALSE))</f>
        <v>○</v>
      </c>
      <c r="U68" s="432" t="str">
        <f>IF(B68="","",VLOOKUP(B68,data!$A$1:$CA$300,59,FALSE))</f>
        <v>その他</v>
      </c>
      <c r="V68" s="433" t="str">
        <f>IF(B68="","",VLOOKUP(B68,data!$A$1:$CA$300,61,FALSE))</f>
        <v>○</v>
      </c>
      <c r="W68" s="431" t="str">
        <f>IF(B68="","",VLOOKUP(B68,data!$A$1:$CA$300,77,FALSE))</f>
        <v>五城目町
八郎潟町
井川町
潟上市
三種町
秋田市</v>
      </c>
      <c r="X68" s="431" t="str">
        <f>IF(B68="","",VLOOKUP(B68,data!$A$1:$CA$300,78,FALSE))</f>
        <v/>
      </c>
    </row>
    <row r="69" spans="2:24" ht="15" customHeight="1">
      <c r="B69" s="208"/>
      <c r="C69" s="51" t="s">
        <v>637</v>
      </c>
      <c r="D69" s="448" t="str">
        <f>IF(B68="","",VLOOKUP(B68,data!$A$1:$CA$300,10,FALSE))</f>
        <v>018-1735</v>
      </c>
      <c r="E69" s="449"/>
      <c r="F69" s="450"/>
      <c r="G69" s="432"/>
      <c r="H69" s="433"/>
      <c r="I69" s="432"/>
      <c r="J69" s="433"/>
      <c r="K69" s="432"/>
      <c r="L69" s="433"/>
      <c r="M69" s="432"/>
      <c r="N69" s="433"/>
      <c r="O69" s="432"/>
      <c r="P69" s="433"/>
      <c r="Q69" s="432"/>
      <c r="R69" s="433"/>
      <c r="S69" s="432"/>
      <c r="T69" s="433"/>
      <c r="U69" s="432"/>
      <c r="V69" s="433"/>
      <c r="W69" s="431"/>
      <c r="X69" s="431"/>
    </row>
    <row r="70" spans="2:24" ht="15" customHeight="1">
      <c r="B70" s="208"/>
      <c r="C70" s="315" t="s">
        <v>515</v>
      </c>
      <c r="D70" s="442" t="str">
        <f>IF(B68="","",VLOOKUP(B68,data!$A$1:$CA$300,11,FALSE))</f>
        <v>五城目町大川下樋口字屋敷下72-1</v>
      </c>
      <c r="E70" s="443"/>
      <c r="F70" s="444"/>
      <c r="G70" s="432"/>
      <c r="H70" s="433"/>
      <c r="I70" s="432"/>
      <c r="J70" s="433"/>
      <c r="K70" s="432"/>
      <c r="L70" s="433"/>
      <c r="M70" s="432"/>
      <c r="N70" s="433"/>
      <c r="O70" s="432"/>
      <c r="P70" s="433"/>
      <c r="Q70" s="432"/>
      <c r="R70" s="433"/>
      <c r="S70" s="432"/>
      <c r="T70" s="433"/>
      <c r="U70" s="432"/>
      <c r="V70" s="433"/>
      <c r="W70" s="431"/>
      <c r="X70" s="431"/>
    </row>
    <row r="71" spans="2:24" ht="15" customHeight="1">
      <c r="B71" s="208"/>
      <c r="C71" s="315"/>
      <c r="D71" s="442"/>
      <c r="E71" s="443"/>
      <c r="F71" s="444"/>
      <c r="G71" s="432"/>
      <c r="H71" s="433"/>
      <c r="I71" s="432"/>
      <c r="J71" s="433"/>
      <c r="K71" s="432"/>
      <c r="L71" s="433"/>
      <c r="M71" s="432"/>
      <c r="N71" s="433"/>
      <c r="O71" s="432"/>
      <c r="P71" s="433"/>
      <c r="Q71" s="432"/>
      <c r="R71" s="433"/>
      <c r="S71" s="432"/>
      <c r="T71" s="433"/>
      <c r="U71" s="432"/>
      <c r="V71" s="433"/>
      <c r="W71" s="431"/>
      <c r="X71" s="431"/>
    </row>
    <row r="72" spans="2:24" ht="3.75" customHeight="1">
      <c r="B72" s="208"/>
      <c r="C72" s="51"/>
      <c r="D72" s="83"/>
      <c r="E72" s="85"/>
      <c r="F72" s="88"/>
      <c r="G72" s="432"/>
      <c r="H72" s="433"/>
      <c r="I72" s="432"/>
      <c r="J72" s="433"/>
      <c r="K72" s="432"/>
      <c r="L72" s="433"/>
      <c r="M72" s="432"/>
      <c r="N72" s="433"/>
      <c r="O72" s="432"/>
      <c r="P72" s="433"/>
      <c r="Q72" s="432"/>
      <c r="R72" s="433"/>
      <c r="S72" s="432"/>
      <c r="T72" s="433"/>
      <c r="U72" s="432"/>
      <c r="V72" s="433"/>
      <c r="W72" s="431"/>
      <c r="X72" s="431"/>
    </row>
    <row r="73" spans="2:24" ht="15" customHeight="1">
      <c r="B73" s="208"/>
      <c r="C73" s="51" t="s">
        <v>526</v>
      </c>
      <c r="D73" s="434" t="str">
        <f>IF(B68="","",VLOOKUP(B68,data!$A$1:$CA$300,12,FALSE))</f>
        <v>018-853-1782</v>
      </c>
      <c r="E73" s="435"/>
      <c r="F73" s="436"/>
      <c r="G73" s="432"/>
      <c r="H73" s="433"/>
      <c r="I73" s="432"/>
      <c r="J73" s="433"/>
      <c r="K73" s="432"/>
      <c r="L73" s="433"/>
      <c r="M73" s="432"/>
      <c r="N73" s="433"/>
      <c r="O73" s="432"/>
      <c r="P73" s="433"/>
      <c r="Q73" s="432"/>
      <c r="R73" s="433"/>
      <c r="S73" s="432"/>
      <c r="T73" s="433"/>
      <c r="U73" s="432"/>
      <c r="V73" s="433"/>
      <c r="W73" s="431"/>
      <c r="X73" s="431"/>
    </row>
    <row r="74" spans="2:24" ht="15" customHeight="1">
      <c r="B74" s="208"/>
      <c r="C74" s="51" t="s">
        <v>1184</v>
      </c>
      <c r="D74" s="434" t="str">
        <f>IF(B68="","",VLOOKUP(B68,data!$A$1:$CA$300,13,FALSE))</f>
        <v>018-854-4031</v>
      </c>
      <c r="E74" s="435"/>
      <c r="F74" s="436"/>
      <c r="G74" s="432"/>
      <c r="H74" s="433"/>
      <c r="I74" s="432"/>
      <c r="J74" s="433"/>
      <c r="K74" s="432"/>
      <c r="L74" s="433"/>
      <c r="M74" s="432"/>
      <c r="N74" s="433"/>
      <c r="O74" s="432"/>
      <c r="P74" s="433"/>
      <c r="Q74" s="432"/>
      <c r="R74" s="433"/>
      <c r="S74" s="432"/>
      <c r="T74" s="433"/>
      <c r="U74" s="432"/>
      <c r="V74" s="433"/>
      <c r="W74" s="431"/>
      <c r="X74" s="431"/>
    </row>
    <row r="75" spans="2:24" ht="3" customHeight="1">
      <c r="B75" s="208"/>
      <c r="C75" s="51"/>
      <c r="D75" s="83"/>
      <c r="E75" s="85"/>
      <c r="F75" s="88"/>
      <c r="G75" s="432"/>
      <c r="H75" s="433"/>
      <c r="I75" s="432"/>
      <c r="J75" s="433"/>
      <c r="K75" s="432"/>
      <c r="L75" s="433"/>
      <c r="M75" s="432"/>
      <c r="N75" s="433"/>
      <c r="O75" s="432"/>
      <c r="P75" s="433"/>
      <c r="Q75" s="432"/>
      <c r="R75" s="433"/>
      <c r="S75" s="432"/>
      <c r="T75" s="433"/>
      <c r="U75" s="432"/>
      <c r="V75" s="433"/>
      <c r="W75" s="431"/>
      <c r="X75" s="431"/>
    </row>
    <row r="76" spans="2:24" ht="15" customHeight="1">
      <c r="B76" s="208"/>
      <c r="C76" s="51" t="s">
        <v>326</v>
      </c>
      <c r="D76" s="84" t="str">
        <f>IF(B68="","",VLOOKUP(B68,data!$A$1:$CA$300,24,FALSE))</f>
        <v>08:30</v>
      </c>
      <c r="E76" s="86" t="s">
        <v>8</v>
      </c>
      <c r="F76" s="87" t="str">
        <f>IF(B68="","",VLOOKUP(B68,data!$A$1:$CA$300,25,FALSE))</f>
        <v>17:30</v>
      </c>
      <c r="G76" s="432"/>
      <c r="H76" s="433"/>
      <c r="I76" s="432"/>
      <c r="J76" s="433"/>
      <c r="K76" s="432"/>
      <c r="L76" s="433"/>
      <c r="M76" s="432"/>
      <c r="N76" s="433"/>
      <c r="O76" s="432"/>
      <c r="P76" s="433"/>
      <c r="Q76" s="432"/>
      <c r="R76" s="433"/>
      <c r="S76" s="432"/>
      <c r="T76" s="433"/>
      <c r="U76" s="432"/>
      <c r="V76" s="433"/>
      <c r="W76" s="431"/>
      <c r="X76" s="431"/>
    </row>
    <row r="77" spans="2:24" ht="27" customHeight="1">
      <c r="B77" s="209"/>
      <c r="C77" s="52" t="s">
        <v>1185</v>
      </c>
      <c r="D77" s="437" t="str">
        <f>IF(B68="","",VLOOKUP(B68,data!$A$1:$CA$300,26,FALSE))</f>
        <v>土曜、日曜、12/30〜1/2、
8/12〜14</v>
      </c>
      <c r="E77" s="438"/>
      <c r="F77" s="439"/>
      <c r="G77" s="432"/>
      <c r="H77" s="433"/>
      <c r="I77" s="432"/>
      <c r="J77" s="433"/>
      <c r="K77" s="432"/>
      <c r="L77" s="433"/>
      <c r="M77" s="432"/>
      <c r="N77" s="433"/>
      <c r="O77" s="432"/>
      <c r="P77" s="433"/>
      <c r="Q77" s="432"/>
      <c r="R77" s="433"/>
      <c r="S77" s="432"/>
      <c r="T77" s="433"/>
      <c r="U77" s="432"/>
      <c r="V77" s="433"/>
      <c r="W77" s="431"/>
      <c r="X77" s="431"/>
    </row>
    <row r="78" spans="2:24" ht="30" customHeight="1">
      <c r="B78" s="207">
        <v>158</v>
      </c>
      <c r="C78" s="63" t="s">
        <v>462</v>
      </c>
      <c r="D78" s="445" t="str">
        <f>IF(B78="","",VLOOKUP(B78,data!$A$1:$CA$300,9,FALSE))</f>
        <v>さくら苑訪問介護事業所</v>
      </c>
      <c r="E78" s="446"/>
      <c r="F78" s="447"/>
      <c r="G78" s="432" t="str">
        <f>IF(B78="","",VLOOKUP(B78,data!$A$1:$CA$300,31,FALSE))</f>
        <v>○</v>
      </c>
      <c r="H78" s="433" t="str">
        <f>IF(B78="","",VLOOKUP(B78,data!$A$1:$CA$300,33,FALSE))</f>
        <v>○</v>
      </c>
      <c r="I78" s="432" t="str">
        <f>IF(B78="","",VLOOKUP(B78,data!$A$1:$CA$300,35,FALSE))</f>
        <v>○</v>
      </c>
      <c r="J78" s="433" t="str">
        <f>IF(B78="","",VLOOKUP(B78,data!$A$1:$CA$300,37,FALSE))</f>
        <v>○</v>
      </c>
      <c r="K78" s="432" t="str">
        <f>IF(B78="","",VLOOKUP(B78,data!$A$1:$CA$300,39,FALSE))</f>
        <v>要相談</v>
      </c>
      <c r="L78" s="433" t="str">
        <f>IF(B78="","",VLOOKUP(B78,data!$A$1:$CA$300,41,FALSE))</f>
        <v>要相談</v>
      </c>
      <c r="M78" s="432" t="str">
        <f>IF(B78="","",VLOOKUP(B78,data!$A$1:$CA$300,43,FALSE))</f>
        <v>要相談</v>
      </c>
      <c r="N78" s="433" t="str">
        <f>IF(B78="","",VLOOKUP(B78,data!$A$1:$CA$300,45,FALSE))</f>
        <v>要相談</v>
      </c>
      <c r="O78" s="432" t="str">
        <f>IF(B78="","",VLOOKUP(B78,data!$A$1:$CA$300,47,FALSE))</f>
        <v>○</v>
      </c>
      <c r="P78" s="433" t="str">
        <f>IF(B78="","",VLOOKUP(B78,data!$A$1:$CA$300,49,FALSE))</f>
        <v>要相談</v>
      </c>
      <c r="Q78" s="432" t="str">
        <f>IF(B78="","",VLOOKUP(B78,data!$A$1:$CA$300,51,FALSE))</f>
        <v>○</v>
      </c>
      <c r="R78" s="433" t="str">
        <f>IF(B78="","",VLOOKUP(B78,data!$A$1:$CA$300,53,FALSE))</f>
        <v>要相談</v>
      </c>
      <c r="S78" s="432" t="str">
        <f>IF(B78="","",VLOOKUP(B78,data!$A$1:$CA$300,55,FALSE))</f>
        <v>○</v>
      </c>
      <c r="T78" s="433" t="str">
        <f>IF(B78="","",VLOOKUP(B78,data!$A$1:$CA$300,57,FALSE))</f>
        <v>○</v>
      </c>
      <c r="U78" s="432" t="str">
        <f>IF(B78="","",VLOOKUP(B78,data!$A$1:$CA$300,59,FALSE))</f>
        <v>○</v>
      </c>
      <c r="V78" s="433" t="str">
        <f>IF(B78="","",VLOOKUP(B78,data!$A$1:$CA$300,61,FALSE))</f>
        <v>○</v>
      </c>
      <c r="W78" s="431" t="str">
        <f>IF(B78="","",VLOOKUP(B78,data!$A$1:$CA$300,77,FALSE))</f>
        <v>井川町</v>
      </c>
      <c r="X78" s="431" t="str">
        <f>IF(B78="","",VLOOKUP(B78,data!$A$1:$CA$300,78,FALSE))</f>
        <v/>
      </c>
    </row>
    <row r="79" spans="2:24" ht="15" customHeight="1">
      <c r="B79" s="208"/>
      <c r="C79" s="51" t="s">
        <v>637</v>
      </c>
      <c r="D79" s="448" t="str">
        <f>IF(B78="","",VLOOKUP(B78,data!$A$1:$CA$300,10,FALSE))</f>
        <v>018-1526</v>
      </c>
      <c r="E79" s="449"/>
      <c r="F79" s="450"/>
      <c r="G79" s="432"/>
      <c r="H79" s="433"/>
      <c r="I79" s="432"/>
      <c r="J79" s="433"/>
      <c r="K79" s="432"/>
      <c r="L79" s="433"/>
      <c r="M79" s="432"/>
      <c r="N79" s="433"/>
      <c r="O79" s="432"/>
      <c r="P79" s="433"/>
      <c r="Q79" s="432"/>
      <c r="R79" s="433"/>
      <c r="S79" s="432"/>
      <c r="T79" s="433"/>
      <c r="U79" s="432"/>
      <c r="V79" s="433"/>
      <c r="W79" s="431"/>
      <c r="X79" s="431"/>
    </row>
    <row r="80" spans="2:24" ht="15" customHeight="1">
      <c r="B80" s="208"/>
      <c r="C80" s="315" t="s">
        <v>515</v>
      </c>
      <c r="D80" s="442" t="str">
        <f>IF(B78="","",VLOOKUP(B78,data!$A$1:$CA$300,11,FALSE))</f>
        <v>井川町寺沢字綱木沢145-5</v>
      </c>
      <c r="E80" s="443"/>
      <c r="F80" s="444"/>
      <c r="G80" s="432"/>
      <c r="H80" s="433"/>
      <c r="I80" s="432"/>
      <c r="J80" s="433"/>
      <c r="K80" s="432"/>
      <c r="L80" s="433"/>
      <c r="M80" s="432"/>
      <c r="N80" s="433"/>
      <c r="O80" s="432"/>
      <c r="P80" s="433"/>
      <c r="Q80" s="432"/>
      <c r="R80" s="433"/>
      <c r="S80" s="432"/>
      <c r="T80" s="433"/>
      <c r="U80" s="432"/>
      <c r="V80" s="433"/>
      <c r="W80" s="431"/>
      <c r="X80" s="431"/>
    </row>
    <row r="81" spans="2:24" ht="15" customHeight="1">
      <c r="B81" s="208"/>
      <c r="C81" s="315"/>
      <c r="D81" s="442"/>
      <c r="E81" s="443"/>
      <c r="F81" s="444"/>
      <c r="G81" s="432"/>
      <c r="H81" s="433"/>
      <c r="I81" s="432"/>
      <c r="J81" s="433"/>
      <c r="K81" s="432"/>
      <c r="L81" s="433"/>
      <c r="M81" s="432"/>
      <c r="N81" s="433"/>
      <c r="O81" s="432"/>
      <c r="P81" s="433"/>
      <c r="Q81" s="432"/>
      <c r="R81" s="433"/>
      <c r="S81" s="432"/>
      <c r="T81" s="433"/>
      <c r="U81" s="432"/>
      <c r="V81" s="433"/>
      <c r="W81" s="431"/>
      <c r="X81" s="431"/>
    </row>
    <row r="82" spans="2:24" ht="3.75" customHeight="1">
      <c r="B82" s="208"/>
      <c r="C82" s="51"/>
      <c r="D82" s="83"/>
      <c r="E82" s="85"/>
      <c r="F82" s="88"/>
      <c r="G82" s="432"/>
      <c r="H82" s="433"/>
      <c r="I82" s="432"/>
      <c r="J82" s="433"/>
      <c r="K82" s="432"/>
      <c r="L82" s="433"/>
      <c r="M82" s="432"/>
      <c r="N82" s="433"/>
      <c r="O82" s="432"/>
      <c r="P82" s="433"/>
      <c r="Q82" s="432"/>
      <c r="R82" s="433"/>
      <c r="S82" s="432"/>
      <c r="T82" s="433"/>
      <c r="U82" s="432"/>
      <c r="V82" s="433"/>
      <c r="W82" s="431"/>
      <c r="X82" s="431"/>
    </row>
    <row r="83" spans="2:24" ht="15" customHeight="1">
      <c r="B83" s="208"/>
      <c r="C83" s="51" t="s">
        <v>526</v>
      </c>
      <c r="D83" s="434" t="str">
        <f>IF(B78="","",VLOOKUP(B78,data!$A$1:$CA$300,12,FALSE))</f>
        <v>018-855-6123</v>
      </c>
      <c r="E83" s="435"/>
      <c r="F83" s="436"/>
      <c r="G83" s="432"/>
      <c r="H83" s="433"/>
      <c r="I83" s="432"/>
      <c r="J83" s="433"/>
      <c r="K83" s="432"/>
      <c r="L83" s="433"/>
      <c r="M83" s="432"/>
      <c r="N83" s="433"/>
      <c r="O83" s="432"/>
      <c r="P83" s="433"/>
      <c r="Q83" s="432"/>
      <c r="R83" s="433"/>
      <c r="S83" s="432"/>
      <c r="T83" s="433"/>
      <c r="U83" s="432"/>
      <c r="V83" s="433"/>
      <c r="W83" s="431"/>
      <c r="X83" s="431"/>
    </row>
    <row r="84" spans="2:24" ht="15" customHeight="1">
      <c r="B84" s="208"/>
      <c r="C84" s="51" t="s">
        <v>1184</v>
      </c>
      <c r="D84" s="434" t="str">
        <f>IF(B78="","",VLOOKUP(B78,data!$A$1:$CA$300,13,FALSE))</f>
        <v>018-855-6124</v>
      </c>
      <c r="E84" s="435"/>
      <c r="F84" s="436"/>
      <c r="G84" s="432"/>
      <c r="H84" s="433"/>
      <c r="I84" s="432"/>
      <c r="J84" s="433"/>
      <c r="K84" s="432"/>
      <c r="L84" s="433"/>
      <c r="M84" s="432"/>
      <c r="N84" s="433"/>
      <c r="O84" s="432"/>
      <c r="P84" s="433"/>
      <c r="Q84" s="432"/>
      <c r="R84" s="433"/>
      <c r="S84" s="432"/>
      <c r="T84" s="433"/>
      <c r="U84" s="432"/>
      <c r="V84" s="433"/>
      <c r="W84" s="431"/>
      <c r="X84" s="431"/>
    </row>
    <row r="85" spans="2:24" ht="3" customHeight="1">
      <c r="B85" s="208"/>
      <c r="C85" s="51"/>
      <c r="D85" s="83"/>
      <c r="E85" s="85"/>
      <c r="F85" s="88"/>
      <c r="G85" s="432"/>
      <c r="H85" s="433"/>
      <c r="I85" s="432"/>
      <c r="J85" s="433"/>
      <c r="K85" s="432"/>
      <c r="L85" s="433"/>
      <c r="M85" s="432"/>
      <c r="N85" s="433"/>
      <c r="O85" s="432"/>
      <c r="P85" s="433"/>
      <c r="Q85" s="432"/>
      <c r="R85" s="433"/>
      <c r="S85" s="432"/>
      <c r="T85" s="433"/>
      <c r="U85" s="432"/>
      <c r="V85" s="433"/>
      <c r="W85" s="431"/>
      <c r="X85" s="431"/>
    </row>
    <row r="86" spans="2:24" ht="15" customHeight="1">
      <c r="B86" s="208"/>
      <c r="C86" s="51" t="s">
        <v>326</v>
      </c>
      <c r="D86" s="84" t="str">
        <f>IF(B78="","",VLOOKUP(B78,data!$A$1:$CA$300,24,FALSE))</f>
        <v>08:30</v>
      </c>
      <c r="E86" s="86" t="s">
        <v>8</v>
      </c>
      <c r="F86" s="87" t="str">
        <f>IF(B78="","",VLOOKUP(B78,data!$A$1:$CA$300,25,FALSE))</f>
        <v>17:30</v>
      </c>
      <c r="G86" s="432"/>
      <c r="H86" s="433"/>
      <c r="I86" s="432"/>
      <c r="J86" s="433"/>
      <c r="K86" s="432"/>
      <c r="L86" s="433"/>
      <c r="M86" s="432"/>
      <c r="N86" s="433"/>
      <c r="O86" s="432"/>
      <c r="P86" s="433"/>
      <c r="Q86" s="432"/>
      <c r="R86" s="433"/>
      <c r="S86" s="432"/>
      <c r="T86" s="433"/>
      <c r="U86" s="432"/>
      <c r="V86" s="433"/>
      <c r="W86" s="431"/>
      <c r="X86" s="431"/>
    </row>
    <row r="87" spans="2:24" ht="27" customHeight="1">
      <c r="B87" s="209"/>
      <c r="C87" s="52" t="s">
        <v>1185</v>
      </c>
      <c r="D87" s="437" t="str">
        <f>IF(B78="","",VLOOKUP(B78,data!$A$1:$CA$300,26,FALSE))</f>
        <v>土曜、日曜、年末年始</v>
      </c>
      <c r="E87" s="438"/>
      <c r="F87" s="439"/>
      <c r="G87" s="432"/>
      <c r="H87" s="433"/>
      <c r="I87" s="432"/>
      <c r="J87" s="433"/>
      <c r="K87" s="432"/>
      <c r="L87" s="433"/>
      <c r="M87" s="432"/>
      <c r="N87" s="433"/>
      <c r="O87" s="432"/>
      <c r="P87" s="433"/>
      <c r="Q87" s="432"/>
      <c r="R87" s="433"/>
      <c r="S87" s="432"/>
      <c r="T87" s="433"/>
      <c r="U87" s="432"/>
      <c r="V87" s="433"/>
      <c r="W87" s="431"/>
      <c r="X87" s="431"/>
    </row>
    <row r="88" spans="2:24" ht="33.75" customHeight="1">
      <c r="B88" s="207">
        <v>159</v>
      </c>
      <c r="C88" s="63" t="s">
        <v>462</v>
      </c>
      <c r="D88" s="445" t="str">
        <f>IF(B88="","",VLOOKUP(B88,data!$A$1:$CA$300,9,FALSE))</f>
        <v>八郎潟町社会福祉協議会
指定訪問介護事業所</v>
      </c>
      <c r="E88" s="446"/>
      <c r="F88" s="447"/>
      <c r="G88" s="432" t="str">
        <f>IF(B88="","",VLOOKUP(B88,data!$A$1:$CA$300,31,FALSE))</f>
        <v>○</v>
      </c>
      <c r="H88" s="433" t="str">
        <f>IF(B88="","",VLOOKUP(B88,data!$A$1:$CA$300,33,FALSE))</f>
        <v>○</v>
      </c>
      <c r="I88" s="432" t="str">
        <f>IF(B88="","",VLOOKUP(B88,data!$A$1:$CA$300,35,FALSE))</f>
        <v>○</v>
      </c>
      <c r="J88" s="433" t="str">
        <f>IF(B88="","",VLOOKUP(B88,data!$A$1:$CA$300,37,FALSE))</f>
        <v>○</v>
      </c>
      <c r="K88" s="432" t="str">
        <f>IF(B88="","",VLOOKUP(B88,data!$A$1:$CA$300,39,FALSE))</f>
        <v>○</v>
      </c>
      <c r="L88" s="433" t="str">
        <f>IF(B88="","",VLOOKUP(B88,data!$A$1:$CA$300,41,FALSE))</f>
        <v>○</v>
      </c>
      <c r="M88" s="432" t="str">
        <f>IF(B88="","",VLOOKUP(B88,data!$A$1:$CA$300,43,FALSE))</f>
        <v>○</v>
      </c>
      <c r="N88" s="433" t="str">
        <f>IF(B88="","",VLOOKUP(B88,data!$A$1:$CA$300,45,FALSE))</f>
        <v>○</v>
      </c>
      <c r="O88" s="432" t="str">
        <f>IF(B88="","",VLOOKUP(B88,data!$A$1:$CA$300,47,FALSE))</f>
        <v>○</v>
      </c>
      <c r="P88" s="433" t="str">
        <f>IF(B88="","",VLOOKUP(B88,data!$A$1:$CA$300,49,FALSE))</f>
        <v>○</v>
      </c>
      <c r="Q88" s="432" t="str">
        <f>IF(B88="","",VLOOKUP(B88,data!$A$1:$CA$300,51,FALSE))</f>
        <v>○</v>
      </c>
      <c r="R88" s="433" t="str">
        <f>IF(B88="","",VLOOKUP(B88,data!$A$1:$CA$300,53,FALSE))</f>
        <v>○</v>
      </c>
      <c r="S88" s="432" t="str">
        <f>IF(B88="","",VLOOKUP(B88,data!$A$1:$CA$300,55,FALSE))</f>
        <v>○</v>
      </c>
      <c r="T88" s="433" t="str">
        <f>IF(B88="","",VLOOKUP(B88,data!$A$1:$CA$300,57,FALSE))</f>
        <v>○</v>
      </c>
      <c r="U88" s="432" t="str">
        <f>IF(B88="","",VLOOKUP(B88,data!$A$1:$CA$300,59,FALSE))</f>
        <v>○</v>
      </c>
      <c r="V88" s="433" t="str">
        <f>IF(B88="","",VLOOKUP(B88,data!$A$1:$CA$300,61,FALSE))</f>
        <v>○</v>
      </c>
      <c r="W88" s="431" t="str">
        <f>IF(B88="","",VLOOKUP(B88,data!$A$1:$CA$300,77,FALSE))</f>
        <v>八郎潟町
五城目町
井川町</v>
      </c>
      <c r="X88" s="431" t="str">
        <f>IF(B88="","",VLOOKUP(B88,data!$A$1:$CA$300,78,FALSE))</f>
        <v>※定休日でも利用者からの要望がある場合は対応を検討します。</v>
      </c>
    </row>
    <row r="89" spans="2:24" ht="15" customHeight="1">
      <c r="B89" s="208"/>
      <c r="C89" s="51" t="s">
        <v>637</v>
      </c>
      <c r="D89" s="448" t="str">
        <f>IF(B88="","",VLOOKUP(B88,data!$A$1:$CA$300,10,FALSE))</f>
        <v>018-1621</v>
      </c>
      <c r="E89" s="449"/>
      <c r="F89" s="450"/>
      <c r="G89" s="432"/>
      <c r="H89" s="433"/>
      <c r="I89" s="432"/>
      <c r="J89" s="433"/>
      <c r="K89" s="432"/>
      <c r="L89" s="433"/>
      <c r="M89" s="432"/>
      <c r="N89" s="433"/>
      <c r="O89" s="432"/>
      <c r="P89" s="433"/>
      <c r="Q89" s="432"/>
      <c r="R89" s="433"/>
      <c r="S89" s="432"/>
      <c r="T89" s="433"/>
      <c r="U89" s="432"/>
      <c r="V89" s="433"/>
      <c r="W89" s="431"/>
      <c r="X89" s="431"/>
    </row>
    <row r="90" spans="2:24" ht="13.5" customHeight="1">
      <c r="B90" s="208"/>
      <c r="C90" s="315" t="s">
        <v>515</v>
      </c>
      <c r="D90" s="442" t="str">
        <f>IF(B88="","",VLOOKUP(B88,data!$A$1:$CA$300,11,FALSE))</f>
        <v>八郎潟町字家ノ後23-3</v>
      </c>
      <c r="E90" s="443"/>
      <c r="F90" s="444"/>
      <c r="G90" s="432"/>
      <c r="H90" s="433"/>
      <c r="I90" s="432"/>
      <c r="J90" s="433"/>
      <c r="K90" s="432"/>
      <c r="L90" s="433"/>
      <c r="M90" s="432"/>
      <c r="N90" s="433"/>
      <c r="O90" s="432"/>
      <c r="P90" s="433"/>
      <c r="Q90" s="432"/>
      <c r="R90" s="433"/>
      <c r="S90" s="432"/>
      <c r="T90" s="433"/>
      <c r="U90" s="432"/>
      <c r="V90" s="433"/>
      <c r="W90" s="431"/>
      <c r="X90" s="431"/>
    </row>
    <row r="91" spans="2:24" ht="13.5" customHeight="1">
      <c r="B91" s="208"/>
      <c r="C91" s="315"/>
      <c r="D91" s="442"/>
      <c r="E91" s="443"/>
      <c r="F91" s="444"/>
      <c r="G91" s="432"/>
      <c r="H91" s="433"/>
      <c r="I91" s="432"/>
      <c r="J91" s="433"/>
      <c r="K91" s="432"/>
      <c r="L91" s="433"/>
      <c r="M91" s="432"/>
      <c r="N91" s="433"/>
      <c r="O91" s="432"/>
      <c r="P91" s="433"/>
      <c r="Q91" s="432"/>
      <c r="R91" s="433"/>
      <c r="S91" s="432"/>
      <c r="T91" s="433"/>
      <c r="U91" s="432"/>
      <c r="V91" s="433"/>
      <c r="W91" s="431"/>
      <c r="X91" s="431"/>
    </row>
    <row r="92" spans="2:24" ht="3.75" customHeight="1">
      <c r="B92" s="208"/>
      <c r="C92" s="51"/>
      <c r="D92" s="83"/>
      <c r="E92" s="85"/>
      <c r="F92" s="88"/>
      <c r="G92" s="432"/>
      <c r="H92" s="433"/>
      <c r="I92" s="432"/>
      <c r="J92" s="433"/>
      <c r="K92" s="432"/>
      <c r="L92" s="433"/>
      <c r="M92" s="432"/>
      <c r="N92" s="433"/>
      <c r="O92" s="432"/>
      <c r="P92" s="433"/>
      <c r="Q92" s="432"/>
      <c r="R92" s="433"/>
      <c r="S92" s="432"/>
      <c r="T92" s="433"/>
      <c r="U92" s="432"/>
      <c r="V92" s="433"/>
      <c r="W92" s="431"/>
      <c r="X92" s="431"/>
    </row>
    <row r="93" spans="2:24" ht="13.5" customHeight="1">
      <c r="B93" s="208"/>
      <c r="C93" s="51" t="s">
        <v>526</v>
      </c>
      <c r="D93" s="434" t="str">
        <f>IF(B88="","",VLOOKUP(B88,data!$A$1:$CA$300,12,FALSE))</f>
        <v>018-875-3871</v>
      </c>
      <c r="E93" s="435"/>
      <c r="F93" s="436"/>
      <c r="G93" s="432"/>
      <c r="H93" s="433"/>
      <c r="I93" s="432"/>
      <c r="J93" s="433"/>
      <c r="K93" s="432"/>
      <c r="L93" s="433"/>
      <c r="M93" s="432"/>
      <c r="N93" s="433"/>
      <c r="O93" s="432"/>
      <c r="P93" s="433"/>
      <c r="Q93" s="432"/>
      <c r="R93" s="433"/>
      <c r="S93" s="432"/>
      <c r="T93" s="433"/>
      <c r="U93" s="432"/>
      <c r="V93" s="433"/>
      <c r="W93" s="431"/>
      <c r="X93" s="431"/>
    </row>
    <row r="94" spans="2:24" ht="13.5" customHeight="1">
      <c r="B94" s="208"/>
      <c r="C94" s="51" t="s">
        <v>1184</v>
      </c>
      <c r="D94" s="434" t="str">
        <f>IF(B88="","",VLOOKUP(B88,data!$A$1:$CA$300,13,FALSE))</f>
        <v>018-875-3872</v>
      </c>
      <c r="E94" s="435"/>
      <c r="F94" s="436"/>
      <c r="G94" s="432"/>
      <c r="H94" s="433"/>
      <c r="I94" s="432"/>
      <c r="J94" s="433"/>
      <c r="K94" s="432"/>
      <c r="L94" s="433"/>
      <c r="M94" s="432"/>
      <c r="N94" s="433"/>
      <c r="O94" s="432"/>
      <c r="P94" s="433"/>
      <c r="Q94" s="432"/>
      <c r="R94" s="433"/>
      <c r="S94" s="432"/>
      <c r="T94" s="433"/>
      <c r="U94" s="432"/>
      <c r="V94" s="433"/>
      <c r="W94" s="431"/>
      <c r="X94" s="431"/>
    </row>
    <row r="95" spans="2:24" ht="3.75" customHeight="1">
      <c r="B95" s="208"/>
      <c r="C95" s="51"/>
      <c r="D95" s="83"/>
      <c r="E95" s="85"/>
      <c r="F95" s="88"/>
      <c r="G95" s="432"/>
      <c r="H95" s="433"/>
      <c r="I95" s="432"/>
      <c r="J95" s="433"/>
      <c r="K95" s="432"/>
      <c r="L95" s="433"/>
      <c r="M95" s="432"/>
      <c r="N95" s="433"/>
      <c r="O95" s="432"/>
      <c r="P95" s="433"/>
      <c r="Q95" s="432"/>
      <c r="R95" s="433"/>
      <c r="S95" s="432"/>
      <c r="T95" s="433"/>
      <c r="U95" s="432"/>
      <c r="V95" s="433"/>
      <c r="W95" s="431"/>
      <c r="X95" s="431"/>
    </row>
    <row r="96" spans="2:24" ht="15" customHeight="1">
      <c r="B96" s="208"/>
      <c r="C96" s="51" t="s">
        <v>326</v>
      </c>
      <c r="D96" s="84" t="str">
        <f>IF(B88="","",VLOOKUP(B88,data!$A$1:$CA$300,24,FALSE))</f>
        <v>08:30</v>
      </c>
      <c r="E96" s="86" t="s">
        <v>8</v>
      </c>
      <c r="F96" s="87" t="str">
        <f>IF(B88="","",VLOOKUP(B88,data!$A$1:$CA$300,25,FALSE))</f>
        <v>17:30</v>
      </c>
      <c r="G96" s="432"/>
      <c r="H96" s="433"/>
      <c r="I96" s="432"/>
      <c r="J96" s="433"/>
      <c r="K96" s="432"/>
      <c r="L96" s="433"/>
      <c r="M96" s="432"/>
      <c r="N96" s="433"/>
      <c r="O96" s="432"/>
      <c r="P96" s="433"/>
      <c r="Q96" s="432"/>
      <c r="R96" s="433"/>
      <c r="S96" s="432"/>
      <c r="T96" s="433"/>
      <c r="U96" s="432"/>
      <c r="V96" s="433"/>
      <c r="W96" s="431"/>
      <c r="X96" s="431"/>
    </row>
    <row r="97" spans="2:24" ht="27" customHeight="1">
      <c r="B97" s="209"/>
      <c r="C97" s="52" t="s">
        <v>1185</v>
      </c>
      <c r="D97" s="437" t="str">
        <f>IF(B88="","",VLOOKUP(B88,data!$A$1:$CA$300,26,FALSE))</f>
        <v>土曜、日曜、祝日</v>
      </c>
      <c r="E97" s="438"/>
      <c r="F97" s="439"/>
      <c r="G97" s="432"/>
      <c r="H97" s="433"/>
      <c r="I97" s="432"/>
      <c r="J97" s="433"/>
      <c r="K97" s="432"/>
      <c r="L97" s="433"/>
      <c r="M97" s="432"/>
      <c r="N97" s="433"/>
      <c r="O97" s="432"/>
      <c r="P97" s="433"/>
      <c r="Q97" s="432"/>
      <c r="R97" s="433"/>
      <c r="S97" s="432"/>
      <c r="T97" s="433"/>
      <c r="U97" s="432"/>
      <c r="V97" s="433"/>
      <c r="W97" s="431"/>
      <c r="X97" s="431"/>
    </row>
  </sheetData>
  <mergeCells count="255">
    <mergeCell ref="P2:P7"/>
    <mergeCell ref="Q2:Q7"/>
    <mergeCell ref="R2:R7"/>
    <mergeCell ref="S2:S7"/>
    <mergeCell ref="T2:T7"/>
    <mergeCell ref="U2:U7"/>
    <mergeCell ref="V2:V7"/>
    <mergeCell ref="O18:O27"/>
    <mergeCell ref="P18:P27"/>
    <mergeCell ref="Q18:Q27"/>
    <mergeCell ref="R18:R27"/>
    <mergeCell ref="S18:S27"/>
    <mergeCell ref="T18:T27"/>
    <mergeCell ref="U18:U27"/>
    <mergeCell ref="D8:F8"/>
    <mergeCell ref="D9:F9"/>
    <mergeCell ref="D13:F13"/>
    <mergeCell ref="D14:F14"/>
    <mergeCell ref="D17:F17"/>
    <mergeCell ref="D18:F18"/>
    <mergeCell ref="D19:F19"/>
    <mergeCell ref="D23:F23"/>
    <mergeCell ref="O2:O7"/>
    <mergeCell ref="M18:M27"/>
    <mergeCell ref="N18:N27"/>
    <mergeCell ref="D58:F58"/>
    <mergeCell ref="D24:F24"/>
    <mergeCell ref="D27:F27"/>
    <mergeCell ref="D28:F28"/>
    <mergeCell ref="D29:F29"/>
    <mergeCell ref="D33:F33"/>
    <mergeCell ref="D34:F34"/>
    <mergeCell ref="D37:F37"/>
    <mergeCell ref="D38:F38"/>
    <mergeCell ref="D39:F39"/>
    <mergeCell ref="D59:F59"/>
    <mergeCell ref="D63:F63"/>
    <mergeCell ref="D64:F64"/>
    <mergeCell ref="D67:F67"/>
    <mergeCell ref="D68:F68"/>
    <mergeCell ref="D69:F69"/>
    <mergeCell ref="D73:F73"/>
    <mergeCell ref="D74:F74"/>
    <mergeCell ref="D77:F77"/>
    <mergeCell ref="G38:G47"/>
    <mergeCell ref="H38:H47"/>
    <mergeCell ref="I38:I47"/>
    <mergeCell ref="J38:J47"/>
    <mergeCell ref="K38:K47"/>
    <mergeCell ref="L38:L47"/>
    <mergeCell ref="M38:M47"/>
    <mergeCell ref="C50:C51"/>
    <mergeCell ref="D50:F51"/>
    <mergeCell ref="D43:F43"/>
    <mergeCell ref="D44:F44"/>
    <mergeCell ref="D47:F47"/>
    <mergeCell ref="D48:F48"/>
    <mergeCell ref="D49:F49"/>
    <mergeCell ref="D97:F97"/>
    <mergeCell ref="G2:G7"/>
    <mergeCell ref="H2:H7"/>
    <mergeCell ref="I2:I7"/>
    <mergeCell ref="J2:J7"/>
    <mergeCell ref="K2:K7"/>
    <mergeCell ref="L2:L7"/>
    <mergeCell ref="G18:G27"/>
    <mergeCell ref="H18:H27"/>
    <mergeCell ref="I18:I27"/>
    <mergeCell ref="J18:J27"/>
    <mergeCell ref="K18:K27"/>
    <mergeCell ref="L18:L27"/>
    <mergeCell ref="D78:F78"/>
    <mergeCell ref="D79:F79"/>
    <mergeCell ref="D83:F83"/>
    <mergeCell ref="D84:F84"/>
    <mergeCell ref="D87:F87"/>
    <mergeCell ref="D88:F88"/>
    <mergeCell ref="D89:F89"/>
    <mergeCell ref="D93:F93"/>
    <mergeCell ref="D94:F94"/>
    <mergeCell ref="G68:G77"/>
    <mergeCell ref="H68:H77"/>
    <mergeCell ref="C60:C61"/>
    <mergeCell ref="D60:F61"/>
    <mergeCell ref="C70:C71"/>
    <mergeCell ref="D70:F71"/>
    <mergeCell ref="C80:C81"/>
    <mergeCell ref="D80:F81"/>
    <mergeCell ref="C90:C91"/>
    <mergeCell ref="D90:F91"/>
    <mergeCell ref="B1:B7"/>
    <mergeCell ref="C1:F7"/>
    <mergeCell ref="B18:B27"/>
    <mergeCell ref="B38:B47"/>
    <mergeCell ref="B58:B67"/>
    <mergeCell ref="B68:B77"/>
    <mergeCell ref="B78:B87"/>
    <mergeCell ref="B88:B97"/>
    <mergeCell ref="C10:C11"/>
    <mergeCell ref="D10:F11"/>
    <mergeCell ref="C20:C21"/>
    <mergeCell ref="D20:F21"/>
    <mergeCell ref="C30:C31"/>
    <mergeCell ref="D30:F31"/>
    <mergeCell ref="C40:C41"/>
    <mergeCell ref="D40:F41"/>
    <mergeCell ref="W1:W7"/>
    <mergeCell ref="X1:X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M2:M7"/>
    <mergeCell ref="N2:N7"/>
    <mergeCell ref="G1:V1"/>
    <mergeCell ref="O28:O37"/>
    <mergeCell ref="P28:P37"/>
    <mergeCell ref="Q28:Q37"/>
    <mergeCell ref="R28:R37"/>
    <mergeCell ref="S28:S37"/>
    <mergeCell ref="T28:T37"/>
    <mergeCell ref="U28:U37"/>
    <mergeCell ref="V28:V37"/>
    <mergeCell ref="W28:W37"/>
    <mergeCell ref="B28:B37"/>
    <mergeCell ref="G28:G37"/>
    <mergeCell ref="H28:H37"/>
    <mergeCell ref="I28:I37"/>
    <mergeCell ref="J28:J37"/>
    <mergeCell ref="K28:K37"/>
    <mergeCell ref="L28:L37"/>
    <mergeCell ref="M28:M37"/>
    <mergeCell ref="N28:N37"/>
    <mergeCell ref="Q38:Q47"/>
    <mergeCell ref="R38:R47"/>
    <mergeCell ref="S38:S47"/>
    <mergeCell ref="T38:T47"/>
    <mergeCell ref="U38:U47"/>
    <mergeCell ref="V38:V47"/>
    <mergeCell ref="V18:V27"/>
    <mergeCell ref="W18:W27"/>
    <mergeCell ref="X18:X27"/>
    <mergeCell ref="X28:X37"/>
    <mergeCell ref="W38:W47"/>
    <mergeCell ref="X38:X47"/>
    <mergeCell ref="Q48:Q57"/>
    <mergeCell ref="R48:R57"/>
    <mergeCell ref="S48:S57"/>
    <mergeCell ref="T48:T57"/>
    <mergeCell ref="U48:U57"/>
    <mergeCell ref="V48:V57"/>
    <mergeCell ref="W48:W57"/>
    <mergeCell ref="B48:B57"/>
    <mergeCell ref="G48:G57"/>
    <mergeCell ref="H48:H57"/>
    <mergeCell ref="I48:I57"/>
    <mergeCell ref="J48:J57"/>
    <mergeCell ref="K48:K57"/>
    <mergeCell ref="L48:L57"/>
    <mergeCell ref="M48:M57"/>
    <mergeCell ref="N48:N57"/>
    <mergeCell ref="D53:F53"/>
    <mergeCell ref="D54:F54"/>
    <mergeCell ref="D57:F57"/>
    <mergeCell ref="X48:X57"/>
    <mergeCell ref="N38:N47"/>
    <mergeCell ref="O38:O47"/>
    <mergeCell ref="P38:P47"/>
    <mergeCell ref="G58:G67"/>
    <mergeCell ref="H58:H67"/>
    <mergeCell ref="I58:I67"/>
    <mergeCell ref="J58:J67"/>
    <mergeCell ref="K58:K67"/>
    <mergeCell ref="L58:L67"/>
    <mergeCell ref="M58:M67"/>
    <mergeCell ref="N58:N67"/>
    <mergeCell ref="O58:O67"/>
    <mergeCell ref="P58:P67"/>
    <mergeCell ref="Q58:Q67"/>
    <mergeCell ref="R58:R67"/>
    <mergeCell ref="S58:S67"/>
    <mergeCell ref="T58:T67"/>
    <mergeCell ref="U58:U67"/>
    <mergeCell ref="V58:V67"/>
    <mergeCell ref="W58:W67"/>
    <mergeCell ref="X58:X67"/>
    <mergeCell ref="O48:O57"/>
    <mergeCell ref="P48:P57"/>
    <mergeCell ref="I68:I77"/>
    <mergeCell ref="J68:J77"/>
    <mergeCell ref="K68:K77"/>
    <mergeCell ref="L68:L77"/>
    <mergeCell ref="M68:M77"/>
    <mergeCell ref="N68:N77"/>
    <mergeCell ref="O68:O77"/>
    <mergeCell ref="P68:P77"/>
    <mergeCell ref="Q68:Q77"/>
    <mergeCell ref="R68:R77"/>
    <mergeCell ref="S68:S77"/>
    <mergeCell ref="T68:T77"/>
    <mergeCell ref="U68:U77"/>
    <mergeCell ref="V68:V77"/>
    <mergeCell ref="W68:W77"/>
    <mergeCell ref="X68:X77"/>
    <mergeCell ref="G78:G87"/>
    <mergeCell ref="H78:H87"/>
    <mergeCell ref="I78:I87"/>
    <mergeCell ref="J78:J87"/>
    <mergeCell ref="K78:K87"/>
    <mergeCell ref="L78:L87"/>
    <mergeCell ref="M78:M87"/>
    <mergeCell ref="N78:N87"/>
    <mergeCell ref="O78:O87"/>
    <mergeCell ref="P78:P87"/>
    <mergeCell ref="Q78:Q87"/>
    <mergeCell ref="R78:R87"/>
    <mergeCell ref="S78:S87"/>
    <mergeCell ref="T78:T87"/>
    <mergeCell ref="U78:U87"/>
    <mergeCell ref="V78:V87"/>
    <mergeCell ref="W78:W87"/>
    <mergeCell ref="X78:X87"/>
    <mergeCell ref="G88:G97"/>
    <mergeCell ref="H88:H97"/>
    <mergeCell ref="I88:I97"/>
    <mergeCell ref="J88:J97"/>
    <mergeCell ref="K88:K97"/>
    <mergeCell ref="L88:L97"/>
    <mergeCell ref="M88:M97"/>
    <mergeCell ref="N88:N97"/>
    <mergeCell ref="O88:O97"/>
    <mergeCell ref="P88:P97"/>
    <mergeCell ref="Q88:Q97"/>
    <mergeCell ref="R88:R97"/>
    <mergeCell ref="S88:S97"/>
    <mergeCell ref="T88:T97"/>
    <mergeCell ref="U88:U97"/>
    <mergeCell ref="V88:V97"/>
    <mergeCell ref="W88:W97"/>
    <mergeCell ref="X88:X97"/>
  </mergeCells>
  <phoneticPr fontId="17"/>
  <pageMargins left="0.50314960629921257" right="0.50314960629921257" top="0.35629921259842523" bottom="0.35629921259842523"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57"/>
  <sheetViews>
    <sheetView showGridLines="0" view="pageBreakPreview" zoomScaleSheetLayoutView="100" workbookViewId="0">
      <pane ySplit="7" topLeftCell="A8" activePane="bottomLeft" state="frozenSplit"/>
      <selection pane="bottomLeft" activeCell="B8" sqref="B8:B17"/>
    </sheetView>
  </sheetViews>
  <sheetFormatPr defaultRowHeight="15" customHeight="1"/>
  <cols>
    <col min="1" max="1" width="0.625" style="25" customWidth="1"/>
    <col min="2" max="2" width="3.875" style="79" customWidth="1"/>
    <col min="3" max="3" width="12.5" style="79" customWidth="1"/>
    <col min="4" max="4" width="9.375" style="80" customWidth="1"/>
    <col min="5" max="5" width="3.625" style="79" customWidth="1"/>
    <col min="6" max="6" width="9.375" style="79" customWidth="1"/>
    <col min="7" max="10" width="3.125" style="79" customWidth="1"/>
    <col min="11" max="11" width="3.125" style="81" customWidth="1"/>
    <col min="12" max="12" width="3.125" style="79" customWidth="1"/>
    <col min="13" max="13" width="3.125" style="81" customWidth="1"/>
    <col min="14" max="14" width="3.125" style="79" customWidth="1"/>
    <col min="15" max="15" width="3.125" style="81" customWidth="1"/>
    <col min="16" max="16" width="3.125" style="79" customWidth="1"/>
    <col min="17" max="17" width="3.125" style="81" customWidth="1"/>
    <col min="18" max="18" width="3.125" style="79" customWidth="1"/>
    <col min="19" max="19" width="3.125" style="81" customWidth="1"/>
    <col min="20" max="20" width="3.125" style="79" customWidth="1"/>
    <col min="21" max="21" width="3.125" style="81" customWidth="1"/>
    <col min="22" max="22" width="3.125" style="79" customWidth="1"/>
    <col min="23" max="23" width="15" style="79" customWidth="1"/>
    <col min="24" max="24" width="18.75" style="82" customWidth="1"/>
    <col min="25" max="25" width="9" style="79" customWidth="1"/>
    <col min="26" max="16384" width="9" style="79"/>
  </cols>
  <sheetData>
    <row r="1" spans="2:24" ht="20.25" customHeight="1">
      <c r="B1" s="207" t="s">
        <v>40</v>
      </c>
      <c r="C1" s="319" t="s">
        <v>1380</v>
      </c>
      <c r="D1" s="320"/>
      <c r="E1" s="320"/>
      <c r="F1" s="321"/>
      <c r="G1" s="299" t="s">
        <v>1013</v>
      </c>
      <c r="H1" s="299"/>
      <c r="I1" s="299"/>
      <c r="J1" s="299"/>
      <c r="K1" s="299"/>
      <c r="L1" s="299"/>
      <c r="M1" s="299"/>
      <c r="N1" s="299"/>
      <c r="O1" s="299"/>
      <c r="P1" s="299"/>
      <c r="Q1" s="299"/>
      <c r="R1" s="299"/>
      <c r="S1" s="299"/>
      <c r="T1" s="299"/>
      <c r="U1" s="299"/>
      <c r="V1" s="299"/>
      <c r="W1" s="298" t="s">
        <v>1043</v>
      </c>
      <c r="X1" s="298" t="s">
        <v>104</v>
      </c>
    </row>
    <row r="2" spans="2:24" ht="11.25" customHeight="1">
      <c r="B2" s="208"/>
      <c r="C2" s="322"/>
      <c r="D2" s="323"/>
      <c r="E2" s="323"/>
      <c r="F2" s="324"/>
      <c r="G2" s="440" t="s">
        <v>1032</v>
      </c>
      <c r="H2" s="441" t="s">
        <v>1082</v>
      </c>
      <c r="I2" s="440" t="s">
        <v>1159</v>
      </c>
      <c r="J2" s="441" t="s">
        <v>296</v>
      </c>
      <c r="K2" s="440" t="s">
        <v>1176</v>
      </c>
      <c r="L2" s="441" t="s">
        <v>1177</v>
      </c>
      <c r="M2" s="440" t="s">
        <v>1106</v>
      </c>
      <c r="N2" s="441" t="s">
        <v>1124</v>
      </c>
      <c r="O2" s="440" t="s">
        <v>41</v>
      </c>
      <c r="P2" s="441" t="s">
        <v>1178</v>
      </c>
      <c r="Q2" s="440" t="s">
        <v>1164</v>
      </c>
      <c r="R2" s="441" t="s">
        <v>1068</v>
      </c>
      <c r="S2" s="347" t="s">
        <v>893</v>
      </c>
      <c r="T2" s="441" t="s">
        <v>1179</v>
      </c>
      <c r="U2" s="440" t="s">
        <v>847</v>
      </c>
      <c r="V2" s="441" t="s">
        <v>1363</v>
      </c>
      <c r="W2" s="299"/>
      <c r="X2" s="299"/>
    </row>
    <row r="3" spans="2:24" ht="11.25" customHeight="1">
      <c r="B3" s="208"/>
      <c r="C3" s="322"/>
      <c r="D3" s="323"/>
      <c r="E3" s="323"/>
      <c r="F3" s="324"/>
      <c r="G3" s="440"/>
      <c r="H3" s="441"/>
      <c r="I3" s="440"/>
      <c r="J3" s="441"/>
      <c r="K3" s="440"/>
      <c r="L3" s="441"/>
      <c r="M3" s="440"/>
      <c r="N3" s="441"/>
      <c r="O3" s="440"/>
      <c r="P3" s="441"/>
      <c r="Q3" s="440"/>
      <c r="R3" s="441"/>
      <c r="S3" s="347"/>
      <c r="T3" s="441"/>
      <c r="U3" s="440"/>
      <c r="V3" s="441"/>
      <c r="W3" s="299"/>
      <c r="X3" s="299"/>
    </row>
    <row r="4" spans="2:24" ht="11.25" customHeight="1">
      <c r="B4" s="208"/>
      <c r="C4" s="322"/>
      <c r="D4" s="323"/>
      <c r="E4" s="323"/>
      <c r="F4" s="324"/>
      <c r="G4" s="440"/>
      <c r="H4" s="441"/>
      <c r="I4" s="440"/>
      <c r="J4" s="441"/>
      <c r="K4" s="440"/>
      <c r="L4" s="441"/>
      <c r="M4" s="440"/>
      <c r="N4" s="441"/>
      <c r="O4" s="440"/>
      <c r="P4" s="441"/>
      <c r="Q4" s="440"/>
      <c r="R4" s="441"/>
      <c r="S4" s="347"/>
      <c r="T4" s="441"/>
      <c r="U4" s="440"/>
      <c r="V4" s="441"/>
      <c r="W4" s="299"/>
      <c r="X4" s="299"/>
    </row>
    <row r="5" spans="2:24" ht="11.25" customHeight="1">
      <c r="B5" s="208"/>
      <c r="C5" s="322"/>
      <c r="D5" s="323"/>
      <c r="E5" s="323"/>
      <c r="F5" s="324"/>
      <c r="G5" s="440"/>
      <c r="H5" s="441"/>
      <c r="I5" s="440"/>
      <c r="J5" s="441"/>
      <c r="K5" s="440"/>
      <c r="L5" s="441"/>
      <c r="M5" s="440"/>
      <c r="N5" s="441"/>
      <c r="O5" s="440"/>
      <c r="P5" s="441"/>
      <c r="Q5" s="440"/>
      <c r="R5" s="441"/>
      <c r="S5" s="347"/>
      <c r="T5" s="441"/>
      <c r="U5" s="440"/>
      <c r="V5" s="441"/>
      <c r="W5" s="299"/>
      <c r="X5" s="299"/>
    </row>
    <row r="6" spans="2:24" ht="11.25" customHeight="1">
      <c r="B6" s="208"/>
      <c r="C6" s="322"/>
      <c r="D6" s="323"/>
      <c r="E6" s="323"/>
      <c r="F6" s="324"/>
      <c r="G6" s="440"/>
      <c r="H6" s="441"/>
      <c r="I6" s="440"/>
      <c r="J6" s="441"/>
      <c r="K6" s="440"/>
      <c r="L6" s="441"/>
      <c r="M6" s="440"/>
      <c r="N6" s="441"/>
      <c r="O6" s="440"/>
      <c r="P6" s="441"/>
      <c r="Q6" s="440"/>
      <c r="R6" s="441"/>
      <c r="S6" s="347"/>
      <c r="T6" s="441"/>
      <c r="U6" s="440"/>
      <c r="V6" s="441"/>
      <c r="W6" s="299"/>
      <c r="X6" s="299"/>
    </row>
    <row r="7" spans="2:24" ht="11.25" customHeight="1">
      <c r="B7" s="209"/>
      <c r="C7" s="325"/>
      <c r="D7" s="326"/>
      <c r="E7" s="326"/>
      <c r="F7" s="327"/>
      <c r="G7" s="440"/>
      <c r="H7" s="441"/>
      <c r="I7" s="440"/>
      <c r="J7" s="441"/>
      <c r="K7" s="440"/>
      <c r="L7" s="441"/>
      <c r="M7" s="440"/>
      <c r="N7" s="441"/>
      <c r="O7" s="440"/>
      <c r="P7" s="441"/>
      <c r="Q7" s="440"/>
      <c r="R7" s="441"/>
      <c r="S7" s="347"/>
      <c r="T7" s="441"/>
      <c r="U7" s="440"/>
      <c r="V7" s="441"/>
      <c r="W7" s="299"/>
      <c r="X7" s="299"/>
    </row>
    <row r="8" spans="2:24" ht="30" customHeight="1">
      <c r="B8" s="207">
        <v>160</v>
      </c>
      <c r="C8" s="63" t="s">
        <v>462</v>
      </c>
      <c r="D8" s="445" t="str">
        <f>IF(B8="","",VLOOKUP(B8,data!$A$1:$CA$300,9,FALSE))</f>
        <v>小玉医院</v>
      </c>
      <c r="E8" s="446"/>
      <c r="F8" s="447"/>
      <c r="G8" s="432" t="str">
        <f>IF(B8="","",VLOOKUP(B8,data!$A$1:$CA$300,31,FALSE))</f>
        <v>要相談</v>
      </c>
      <c r="H8" s="433" t="str">
        <f>IF(B8="","",VLOOKUP(B8,data!$A$1:$CA$300,33,FALSE))</f>
        <v>要相談</v>
      </c>
      <c r="I8" s="432" t="str">
        <f>IF(B8="","",VLOOKUP(B8,data!$A$1:$CA$300,35,FALSE))</f>
        <v>×</v>
      </c>
      <c r="J8" s="433" t="str">
        <f>IF(B8="","",VLOOKUP(B8,data!$A$1:$CA$300,37,FALSE))</f>
        <v>○</v>
      </c>
      <c r="K8" s="432" t="str">
        <f>IF(B8="","",VLOOKUP(B8,data!$A$1:$CA$300,39,FALSE))</f>
        <v>×</v>
      </c>
      <c r="L8" s="433" t="str">
        <f>IF(B8="","",VLOOKUP(B8,data!$A$1:$CA$300,41,FALSE))</f>
        <v>○</v>
      </c>
      <c r="M8" s="432" t="str">
        <f>IF(B8="","",VLOOKUP(B8,data!$A$1:$CA$300,43,FALSE))</f>
        <v>○</v>
      </c>
      <c r="N8" s="433" t="str">
        <f>IF(B8="","",VLOOKUP(B8,data!$A$1:$CA$300,45,FALSE))</f>
        <v>要相談</v>
      </c>
      <c r="O8" s="432" t="str">
        <f>IF(B8="","",VLOOKUP(B8,data!$A$1:$CA$300,47,FALSE))</f>
        <v>○</v>
      </c>
      <c r="P8" s="433" t="str">
        <f>IF(B8="","",VLOOKUP(B8,data!$A$1:$CA$300,49,FALSE))</f>
        <v>×</v>
      </c>
      <c r="Q8" s="432" t="str">
        <f>IF(B8="","",VLOOKUP(B8,data!$A$1:$CA$300,51,FALSE))</f>
        <v>×</v>
      </c>
      <c r="R8" s="433" t="str">
        <f>IF(B8="","",VLOOKUP(B8,data!$A$1:$CA$300,53,FALSE))</f>
        <v>○</v>
      </c>
      <c r="S8" s="432" t="str">
        <f>IF(B8="","",VLOOKUP(B8,data!$A$1:$CA$300,55,FALSE))</f>
        <v>×</v>
      </c>
      <c r="T8" s="433" t="str">
        <f>IF(B8="","",VLOOKUP(B8,data!$A$1:$CA$300,57,FALSE))</f>
        <v>○</v>
      </c>
      <c r="U8" s="432" t="str">
        <f>IF(B8="","",VLOOKUP(B8,data!$A$1:$CA$300,59,FALSE))</f>
        <v>○</v>
      </c>
      <c r="V8" s="433" t="str">
        <f>IF(B8="","",VLOOKUP(B8,data!$A$1:$CA$300,61,FALSE))</f>
        <v>○</v>
      </c>
      <c r="W8" s="431" t="str">
        <f>IF(B8="","",VLOOKUP(B8,data!$A$1:$CA$300,77,FALSE))</f>
        <v>潟上市
秋田市金足
井川町</v>
      </c>
      <c r="X8" s="431" t="str">
        <f>IF(B8="","",VLOOKUP(B8,data!$A$1:$CA$300,78,FALSE))</f>
        <v/>
      </c>
    </row>
    <row r="9" spans="2:24" ht="15" customHeight="1">
      <c r="B9" s="208"/>
      <c r="C9" s="51" t="s">
        <v>637</v>
      </c>
      <c r="D9" s="448" t="str">
        <f>IF(B8="","",VLOOKUP(B8,data!$A$1:$CA$300,10,FALSE))</f>
        <v>018-1401</v>
      </c>
      <c r="E9" s="449"/>
      <c r="F9" s="450"/>
      <c r="G9" s="432"/>
      <c r="H9" s="433"/>
      <c r="I9" s="432"/>
      <c r="J9" s="433"/>
      <c r="K9" s="432"/>
      <c r="L9" s="433"/>
      <c r="M9" s="432"/>
      <c r="N9" s="433"/>
      <c r="O9" s="432"/>
      <c r="P9" s="433"/>
      <c r="Q9" s="432"/>
      <c r="R9" s="433"/>
      <c r="S9" s="432"/>
      <c r="T9" s="433"/>
      <c r="U9" s="432"/>
      <c r="V9" s="433"/>
      <c r="W9" s="431"/>
      <c r="X9" s="431"/>
    </row>
    <row r="10" spans="2:24" ht="13.5" customHeight="1">
      <c r="B10" s="208"/>
      <c r="C10" s="315" t="s">
        <v>515</v>
      </c>
      <c r="D10" s="442" t="str">
        <f>IF(B8="","",VLOOKUP(B8,data!$A$1:$CA$300,11,FALSE))</f>
        <v>潟上市昭和大久保字街道下96-8</v>
      </c>
      <c r="E10" s="443"/>
      <c r="F10" s="444"/>
      <c r="G10" s="432"/>
      <c r="H10" s="433"/>
      <c r="I10" s="432"/>
      <c r="J10" s="433"/>
      <c r="K10" s="432"/>
      <c r="L10" s="433"/>
      <c r="M10" s="432"/>
      <c r="N10" s="433"/>
      <c r="O10" s="432"/>
      <c r="P10" s="433"/>
      <c r="Q10" s="432"/>
      <c r="R10" s="433"/>
      <c r="S10" s="432"/>
      <c r="T10" s="433"/>
      <c r="U10" s="432"/>
      <c r="V10" s="433"/>
      <c r="W10" s="431"/>
      <c r="X10" s="431"/>
    </row>
    <row r="11" spans="2:24" ht="13.5" customHeight="1">
      <c r="B11" s="208"/>
      <c r="C11" s="315"/>
      <c r="D11" s="442"/>
      <c r="E11" s="443"/>
      <c r="F11" s="444"/>
      <c r="G11" s="432"/>
      <c r="H11" s="433"/>
      <c r="I11" s="432"/>
      <c r="J11" s="433"/>
      <c r="K11" s="432"/>
      <c r="L11" s="433"/>
      <c r="M11" s="432"/>
      <c r="N11" s="433"/>
      <c r="O11" s="432"/>
      <c r="P11" s="433"/>
      <c r="Q11" s="432"/>
      <c r="R11" s="433"/>
      <c r="S11" s="432"/>
      <c r="T11" s="433"/>
      <c r="U11" s="432"/>
      <c r="V11" s="433"/>
      <c r="W11" s="431"/>
      <c r="X11" s="431"/>
    </row>
    <row r="12" spans="2:24" ht="3.75" customHeight="1">
      <c r="B12" s="208"/>
      <c r="C12" s="51"/>
      <c r="D12" s="83"/>
      <c r="E12" s="85"/>
      <c r="F12" s="88"/>
      <c r="G12" s="432"/>
      <c r="H12" s="433"/>
      <c r="I12" s="432"/>
      <c r="J12" s="433"/>
      <c r="K12" s="432"/>
      <c r="L12" s="433"/>
      <c r="M12" s="432"/>
      <c r="N12" s="433"/>
      <c r="O12" s="432"/>
      <c r="P12" s="433"/>
      <c r="Q12" s="432"/>
      <c r="R12" s="433"/>
      <c r="S12" s="432"/>
      <c r="T12" s="433"/>
      <c r="U12" s="432"/>
      <c r="V12" s="433"/>
      <c r="W12" s="431"/>
      <c r="X12" s="431"/>
    </row>
    <row r="13" spans="2:24" ht="13.5" customHeight="1">
      <c r="B13" s="208"/>
      <c r="C13" s="51" t="s">
        <v>526</v>
      </c>
      <c r="D13" s="434" t="str">
        <f>IF(B8="","",VLOOKUP(B8,data!$A$1:$CA$300,12,FALSE))</f>
        <v>018-877-2040</v>
      </c>
      <c r="E13" s="435"/>
      <c r="F13" s="436"/>
      <c r="G13" s="432"/>
      <c r="H13" s="433"/>
      <c r="I13" s="432"/>
      <c r="J13" s="433"/>
      <c r="K13" s="432"/>
      <c r="L13" s="433"/>
      <c r="M13" s="432"/>
      <c r="N13" s="433"/>
      <c r="O13" s="432"/>
      <c r="P13" s="433"/>
      <c r="Q13" s="432"/>
      <c r="R13" s="433"/>
      <c r="S13" s="432"/>
      <c r="T13" s="433"/>
      <c r="U13" s="432"/>
      <c r="V13" s="433"/>
      <c r="W13" s="431"/>
      <c r="X13" s="431"/>
    </row>
    <row r="14" spans="2:24" ht="13.5" customHeight="1">
      <c r="B14" s="208"/>
      <c r="C14" s="51" t="s">
        <v>1184</v>
      </c>
      <c r="D14" s="434" t="str">
        <f>IF(B8="","",VLOOKUP(B8,data!$A$1:$CA$300,13,FALSE))</f>
        <v>018-877-2300</v>
      </c>
      <c r="E14" s="435"/>
      <c r="F14" s="436"/>
      <c r="G14" s="432"/>
      <c r="H14" s="433"/>
      <c r="I14" s="432"/>
      <c r="J14" s="433"/>
      <c r="K14" s="432"/>
      <c r="L14" s="433"/>
      <c r="M14" s="432"/>
      <c r="N14" s="433"/>
      <c r="O14" s="432"/>
      <c r="P14" s="433"/>
      <c r="Q14" s="432"/>
      <c r="R14" s="433"/>
      <c r="S14" s="432"/>
      <c r="T14" s="433"/>
      <c r="U14" s="432"/>
      <c r="V14" s="433"/>
      <c r="W14" s="431"/>
      <c r="X14" s="431"/>
    </row>
    <row r="15" spans="2:24" ht="3" customHeight="1">
      <c r="B15" s="208"/>
      <c r="C15" s="51"/>
      <c r="D15" s="83"/>
      <c r="E15" s="85"/>
      <c r="F15" s="88"/>
      <c r="G15" s="432"/>
      <c r="H15" s="433"/>
      <c r="I15" s="432"/>
      <c r="J15" s="433"/>
      <c r="K15" s="432"/>
      <c r="L15" s="433"/>
      <c r="M15" s="432"/>
      <c r="N15" s="433"/>
      <c r="O15" s="432"/>
      <c r="P15" s="433"/>
      <c r="Q15" s="432"/>
      <c r="R15" s="433"/>
      <c r="S15" s="432"/>
      <c r="T15" s="433"/>
      <c r="U15" s="432"/>
      <c r="V15" s="433"/>
      <c r="W15" s="431"/>
      <c r="X15" s="431"/>
    </row>
    <row r="16" spans="2:24" ht="15" customHeight="1">
      <c r="B16" s="208"/>
      <c r="C16" s="51" t="s">
        <v>326</v>
      </c>
      <c r="D16" s="84" t="str">
        <f>IF(B8="","",VLOOKUP(B8,data!$A$1:$CA$300,24,FALSE))</f>
        <v>09:00</v>
      </c>
      <c r="E16" s="86" t="s">
        <v>8</v>
      </c>
      <c r="F16" s="87" t="str">
        <f>IF(B8="","",VLOOKUP(B8,data!$A$1:$CA$300,25,FALSE))</f>
        <v>17:00</v>
      </c>
      <c r="G16" s="432"/>
      <c r="H16" s="433"/>
      <c r="I16" s="432"/>
      <c r="J16" s="433"/>
      <c r="K16" s="432"/>
      <c r="L16" s="433"/>
      <c r="M16" s="432"/>
      <c r="N16" s="433"/>
      <c r="O16" s="432"/>
      <c r="P16" s="433"/>
      <c r="Q16" s="432"/>
      <c r="R16" s="433"/>
      <c r="S16" s="432"/>
      <c r="T16" s="433"/>
      <c r="U16" s="432"/>
      <c r="V16" s="433"/>
      <c r="W16" s="431"/>
      <c r="X16" s="431"/>
    </row>
    <row r="17" spans="2:24" ht="27" customHeight="1">
      <c r="B17" s="209"/>
      <c r="C17" s="52" t="s">
        <v>1185</v>
      </c>
      <c r="D17" s="437" t="str">
        <f>IF(B8="","",VLOOKUP(B8,data!$A$1:$CA$300,26,FALSE))</f>
        <v>日曜、祝日、年末年始</v>
      </c>
      <c r="E17" s="438"/>
      <c r="F17" s="439"/>
      <c r="G17" s="432"/>
      <c r="H17" s="433"/>
      <c r="I17" s="432"/>
      <c r="J17" s="433"/>
      <c r="K17" s="432"/>
      <c r="L17" s="433"/>
      <c r="M17" s="432"/>
      <c r="N17" s="433"/>
      <c r="O17" s="432"/>
      <c r="P17" s="433"/>
      <c r="Q17" s="432"/>
      <c r="R17" s="433"/>
      <c r="S17" s="432"/>
      <c r="T17" s="433"/>
      <c r="U17" s="432"/>
      <c r="V17" s="433"/>
      <c r="W17" s="431"/>
      <c r="X17" s="431"/>
    </row>
    <row r="18" spans="2:24" ht="30" customHeight="1">
      <c r="B18" s="207">
        <v>161</v>
      </c>
      <c r="C18" s="63" t="s">
        <v>462</v>
      </c>
      <c r="D18" s="451" t="str">
        <f>IF(B18="","",VLOOKUP(B18,data!$A$1:$CA$300,9,FALSE))</f>
        <v>介護老人保健施設ほのぼの苑
訪問リハビリテーション</v>
      </c>
      <c r="E18" s="452"/>
      <c r="F18" s="249"/>
      <c r="G18" s="432" t="str">
        <f>IF(B18="","",VLOOKUP(B18,data!$A$1:$CA$300,31,FALSE))</f>
        <v>○</v>
      </c>
      <c r="H18" s="433" t="str">
        <f>IF(B18="","",VLOOKUP(B18,data!$A$1:$CA$300,33,FALSE))</f>
        <v>○</v>
      </c>
      <c r="I18" s="432" t="str">
        <f>IF(B18="","",VLOOKUP(B18,data!$A$1:$CA$300,35,FALSE))</f>
        <v>○</v>
      </c>
      <c r="J18" s="433" t="str">
        <f>IF(B18="","",VLOOKUP(B18,data!$A$1:$CA$300,37,FALSE))</f>
        <v>○</v>
      </c>
      <c r="K18" s="432" t="str">
        <f>IF(B18="","",VLOOKUP(B18,data!$A$1:$CA$300,39,FALSE))</f>
        <v>要相談</v>
      </c>
      <c r="L18" s="433" t="str">
        <f>IF(B18="","",VLOOKUP(B18,data!$A$1:$CA$300,41,FALSE))</f>
        <v>要相談</v>
      </c>
      <c r="M18" s="432" t="str">
        <f>IF(B18="","",VLOOKUP(B18,data!$A$1:$CA$300,43,FALSE))</f>
        <v>要相談</v>
      </c>
      <c r="N18" s="433" t="str">
        <f>IF(B18="","",VLOOKUP(B18,data!$A$1:$CA$300,45,FALSE))</f>
        <v>要相談</v>
      </c>
      <c r="O18" s="432" t="str">
        <f>IF(B18="","",VLOOKUP(B18,data!$A$1:$CA$300,47,FALSE))</f>
        <v>○</v>
      </c>
      <c r="P18" s="433" t="str">
        <f>IF(B18="","",VLOOKUP(B18,data!$A$1:$CA$300,49,FALSE))</f>
        <v>○</v>
      </c>
      <c r="Q18" s="432" t="str">
        <f>IF(B18="","",VLOOKUP(B18,data!$A$1:$CA$300,51,FALSE))</f>
        <v>要相談</v>
      </c>
      <c r="R18" s="433" t="str">
        <f>IF(B18="","",VLOOKUP(B18,data!$A$1:$CA$300,53,FALSE))</f>
        <v>○</v>
      </c>
      <c r="S18" s="432" t="str">
        <f>IF(B18="","",VLOOKUP(B18,data!$A$1:$CA$300,55,FALSE))</f>
        <v>要相談</v>
      </c>
      <c r="T18" s="433" t="str">
        <f>IF(B18="","",VLOOKUP(B18,data!$A$1:$CA$300,57,FALSE))</f>
        <v>○</v>
      </c>
      <c r="U18" s="432" t="str">
        <f>IF(B18="","",VLOOKUP(B18,data!$A$1:$CA$300,59,FALSE))</f>
        <v>要相談</v>
      </c>
      <c r="V18" s="433" t="str">
        <f>IF(B18="","",VLOOKUP(B18,data!$A$1:$CA$300,61,FALSE))</f>
        <v>要相談</v>
      </c>
      <c r="W18" s="431" t="str">
        <f>IF(B18="","",VLOOKUP(B18,data!$A$1:$CA$300,77,FALSE))</f>
        <v>潟上市
五城目町
井川町
八郎潟町
大潟村
秋田市北部</v>
      </c>
      <c r="X18" s="431" t="str">
        <f>IF(B18="","",VLOOKUP(B18,data!$A$1:$CA$300,78,FALSE))</f>
        <v/>
      </c>
    </row>
    <row r="19" spans="2:24" ht="15" customHeight="1">
      <c r="B19" s="208"/>
      <c r="C19" s="51" t="s">
        <v>637</v>
      </c>
      <c r="D19" s="448" t="str">
        <f>IF(B18="","",VLOOKUP(B18,data!$A$1:$CA$300,10,FALSE))</f>
        <v>018-1401</v>
      </c>
      <c r="E19" s="449"/>
      <c r="F19" s="450"/>
      <c r="G19" s="432"/>
      <c r="H19" s="433"/>
      <c r="I19" s="432"/>
      <c r="J19" s="433"/>
      <c r="K19" s="432"/>
      <c r="L19" s="433"/>
      <c r="M19" s="432"/>
      <c r="N19" s="433"/>
      <c r="O19" s="432"/>
      <c r="P19" s="433"/>
      <c r="Q19" s="432"/>
      <c r="R19" s="433"/>
      <c r="S19" s="432"/>
      <c r="T19" s="433"/>
      <c r="U19" s="432"/>
      <c r="V19" s="433"/>
      <c r="W19" s="431"/>
      <c r="X19" s="431"/>
    </row>
    <row r="20" spans="2:24" ht="13.5" customHeight="1">
      <c r="B20" s="208"/>
      <c r="C20" s="315" t="s">
        <v>515</v>
      </c>
      <c r="D20" s="442" t="str">
        <f>IF(B18="","",VLOOKUP(B18,data!$A$1:$CA$300,11,FALSE))</f>
        <v>潟上市昭和大久保字街道下92-1</v>
      </c>
      <c r="E20" s="443"/>
      <c r="F20" s="444"/>
      <c r="G20" s="432"/>
      <c r="H20" s="433"/>
      <c r="I20" s="432"/>
      <c r="J20" s="433"/>
      <c r="K20" s="432"/>
      <c r="L20" s="433"/>
      <c r="M20" s="432"/>
      <c r="N20" s="433"/>
      <c r="O20" s="432"/>
      <c r="P20" s="433"/>
      <c r="Q20" s="432"/>
      <c r="R20" s="433"/>
      <c r="S20" s="432"/>
      <c r="T20" s="433"/>
      <c r="U20" s="432"/>
      <c r="V20" s="433"/>
      <c r="W20" s="431"/>
      <c r="X20" s="431"/>
    </row>
    <row r="21" spans="2:24" ht="13.5" customHeight="1">
      <c r="B21" s="208"/>
      <c r="C21" s="315"/>
      <c r="D21" s="442"/>
      <c r="E21" s="443"/>
      <c r="F21" s="444"/>
      <c r="G21" s="432"/>
      <c r="H21" s="433"/>
      <c r="I21" s="432"/>
      <c r="J21" s="433"/>
      <c r="K21" s="432"/>
      <c r="L21" s="433"/>
      <c r="M21" s="432"/>
      <c r="N21" s="433"/>
      <c r="O21" s="432"/>
      <c r="P21" s="433"/>
      <c r="Q21" s="432"/>
      <c r="R21" s="433"/>
      <c r="S21" s="432"/>
      <c r="T21" s="433"/>
      <c r="U21" s="432"/>
      <c r="V21" s="433"/>
      <c r="W21" s="431"/>
      <c r="X21" s="431"/>
    </row>
    <row r="22" spans="2:24" ht="3.75" customHeight="1">
      <c r="B22" s="208"/>
      <c r="C22" s="51"/>
      <c r="D22" s="83"/>
      <c r="E22" s="85"/>
      <c r="F22" s="88"/>
      <c r="G22" s="432"/>
      <c r="H22" s="433"/>
      <c r="I22" s="432"/>
      <c r="J22" s="433"/>
      <c r="K22" s="432"/>
      <c r="L22" s="433"/>
      <c r="M22" s="432"/>
      <c r="N22" s="433"/>
      <c r="O22" s="432"/>
      <c r="P22" s="433"/>
      <c r="Q22" s="432"/>
      <c r="R22" s="433"/>
      <c r="S22" s="432"/>
      <c r="T22" s="433"/>
      <c r="U22" s="432"/>
      <c r="V22" s="433"/>
      <c r="W22" s="431"/>
      <c r="X22" s="431"/>
    </row>
    <row r="23" spans="2:24" ht="13.5" customHeight="1">
      <c r="B23" s="208"/>
      <c r="C23" s="51" t="s">
        <v>526</v>
      </c>
      <c r="D23" s="434" t="str">
        <f>IF(B18="","",VLOOKUP(B18,data!$A$1:$CA$300,12,FALSE))</f>
        <v>018-877-7115</v>
      </c>
      <c r="E23" s="435"/>
      <c r="F23" s="436"/>
      <c r="G23" s="432"/>
      <c r="H23" s="433"/>
      <c r="I23" s="432"/>
      <c r="J23" s="433"/>
      <c r="K23" s="432"/>
      <c r="L23" s="433"/>
      <c r="M23" s="432"/>
      <c r="N23" s="433"/>
      <c r="O23" s="432"/>
      <c r="P23" s="433"/>
      <c r="Q23" s="432"/>
      <c r="R23" s="433"/>
      <c r="S23" s="432"/>
      <c r="T23" s="433"/>
      <c r="U23" s="432"/>
      <c r="V23" s="433"/>
      <c r="W23" s="431"/>
      <c r="X23" s="431"/>
    </row>
    <row r="24" spans="2:24" ht="13.5" customHeight="1">
      <c r="B24" s="208"/>
      <c r="C24" s="51" t="s">
        <v>1184</v>
      </c>
      <c r="D24" s="434" t="str">
        <f>IF(B18="","",VLOOKUP(B18,data!$A$1:$CA$300,13,FALSE))</f>
        <v>018-877-7481</v>
      </c>
      <c r="E24" s="435"/>
      <c r="F24" s="436"/>
      <c r="G24" s="432"/>
      <c r="H24" s="433"/>
      <c r="I24" s="432"/>
      <c r="J24" s="433"/>
      <c r="K24" s="432"/>
      <c r="L24" s="433"/>
      <c r="M24" s="432"/>
      <c r="N24" s="433"/>
      <c r="O24" s="432"/>
      <c r="P24" s="433"/>
      <c r="Q24" s="432"/>
      <c r="R24" s="433"/>
      <c r="S24" s="432"/>
      <c r="T24" s="433"/>
      <c r="U24" s="432"/>
      <c r="V24" s="433"/>
      <c r="W24" s="431"/>
      <c r="X24" s="431"/>
    </row>
    <row r="25" spans="2:24" ht="3" customHeight="1">
      <c r="B25" s="208"/>
      <c r="C25" s="51"/>
      <c r="D25" s="83"/>
      <c r="E25" s="85"/>
      <c r="F25" s="88"/>
      <c r="G25" s="432"/>
      <c r="H25" s="433"/>
      <c r="I25" s="432"/>
      <c r="J25" s="433"/>
      <c r="K25" s="432"/>
      <c r="L25" s="433"/>
      <c r="M25" s="432"/>
      <c r="N25" s="433"/>
      <c r="O25" s="432"/>
      <c r="P25" s="433"/>
      <c r="Q25" s="432"/>
      <c r="R25" s="433"/>
      <c r="S25" s="432"/>
      <c r="T25" s="433"/>
      <c r="U25" s="432"/>
      <c r="V25" s="433"/>
      <c r="W25" s="431"/>
      <c r="X25" s="431"/>
    </row>
    <row r="26" spans="2:24" ht="15" customHeight="1">
      <c r="B26" s="208"/>
      <c r="C26" s="51" t="s">
        <v>326</v>
      </c>
      <c r="D26" s="84" t="str">
        <f>IF(B18="","",VLOOKUP(B18,data!$A$1:$CA$300,24,FALSE))</f>
        <v>08:30</v>
      </c>
      <c r="E26" s="86" t="s">
        <v>8</v>
      </c>
      <c r="F26" s="87" t="str">
        <f>IF(B18="","",VLOOKUP(B18,data!$A$1:$CA$300,25,FALSE))</f>
        <v>17:30</v>
      </c>
      <c r="G26" s="432"/>
      <c r="H26" s="433"/>
      <c r="I26" s="432"/>
      <c r="J26" s="433"/>
      <c r="K26" s="432"/>
      <c r="L26" s="433"/>
      <c r="M26" s="432"/>
      <c r="N26" s="433"/>
      <c r="O26" s="432"/>
      <c r="P26" s="433"/>
      <c r="Q26" s="432"/>
      <c r="R26" s="433"/>
      <c r="S26" s="432"/>
      <c r="T26" s="433"/>
      <c r="U26" s="432"/>
      <c r="V26" s="433"/>
      <c r="W26" s="431"/>
      <c r="X26" s="431"/>
    </row>
    <row r="27" spans="2:24" ht="27" customHeight="1">
      <c r="B27" s="209"/>
      <c r="C27" s="52" t="s">
        <v>1185</v>
      </c>
      <c r="D27" s="437" t="str">
        <f>IF(B18="","",VLOOKUP(B18,data!$A$1:$CA$300,26,FALSE))</f>
        <v>日曜、祝日、年末年始</v>
      </c>
      <c r="E27" s="438"/>
      <c r="F27" s="439"/>
      <c r="G27" s="432"/>
      <c r="H27" s="433"/>
      <c r="I27" s="432"/>
      <c r="J27" s="433"/>
      <c r="K27" s="432"/>
      <c r="L27" s="433"/>
      <c r="M27" s="432"/>
      <c r="N27" s="433"/>
      <c r="O27" s="432"/>
      <c r="P27" s="433"/>
      <c r="Q27" s="432"/>
      <c r="R27" s="433"/>
      <c r="S27" s="432"/>
      <c r="T27" s="433"/>
      <c r="U27" s="432"/>
      <c r="V27" s="433"/>
      <c r="W27" s="431"/>
      <c r="X27" s="431"/>
    </row>
    <row r="28" spans="2:24" ht="30" customHeight="1">
      <c r="B28" s="207">
        <v>162</v>
      </c>
      <c r="C28" s="63" t="s">
        <v>462</v>
      </c>
      <c r="D28" s="451" t="str">
        <f>IF(B28="","",VLOOKUP(B28,data!$A$1:$CA$300,9,FALSE))</f>
        <v>訪問リハビリテーション杉山</v>
      </c>
      <c r="E28" s="452"/>
      <c r="F28" s="249"/>
      <c r="G28" s="432" t="str">
        <f>IF(B28="","",VLOOKUP(B28,data!$A$1:$CA$300,31,FALSE))</f>
        <v>○</v>
      </c>
      <c r="H28" s="433" t="str">
        <f>IF(B28="","",VLOOKUP(B28,data!$A$1:$CA$300,33,FALSE))</f>
        <v>○</v>
      </c>
      <c r="I28" s="432" t="str">
        <f>IF(B28="","",VLOOKUP(B28,data!$A$1:$CA$300,35,FALSE))</f>
        <v>○</v>
      </c>
      <c r="J28" s="433" t="str">
        <f>IF(B28="","",VLOOKUP(B28,data!$A$1:$CA$300,37,FALSE))</f>
        <v>○</v>
      </c>
      <c r="K28" s="432" t="str">
        <f>IF(B28="","",VLOOKUP(B28,data!$A$1:$CA$300,39,FALSE))</f>
        <v>要相談</v>
      </c>
      <c r="L28" s="433" t="str">
        <f>IF(B28="","",VLOOKUP(B28,data!$A$1:$CA$300,41,FALSE))</f>
        <v>要相談</v>
      </c>
      <c r="M28" s="432" t="str">
        <f>IF(B28="","",VLOOKUP(B28,data!$A$1:$CA$300,43,FALSE))</f>
        <v>×</v>
      </c>
      <c r="N28" s="433" t="str">
        <f>IF(B28="","",VLOOKUP(B28,data!$A$1:$CA$300,45,FALSE))</f>
        <v>要相談</v>
      </c>
      <c r="O28" s="432" t="str">
        <f>IF(B28="","",VLOOKUP(B28,data!$A$1:$CA$300,47,FALSE))</f>
        <v>○</v>
      </c>
      <c r="P28" s="433" t="str">
        <f>IF(B28="","",VLOOKUP(B28,data!$A$1:$CA$300,49,FALSE))</f>
        <v>○</v>
      </c>
      <c r="Q28" s="432" t="str">
        <f>IF(B28="","",VLOOKUP(B28,data!$A$1:$CA$300,51,FALSE))</f>
        <v>要相談</v>
      </c>
      <c r="R28" s="433" t="str">
        <f>IF(B28="","",VLOOKUP(B28,data!$A$1:$CA$300,53,FALSE))</f>
        <v>○</v>
      </c>
      <c r="S28" s="432" t="str">
        <f>IF(B28="","",VLOOKUP(B28,data!$A$1:$CA$300,55,FALSE))</f>
        <v>要相談</v>
      </c>
      <c r="T28" s="433" t="str">
        <f>IF(B28="","",VLOOKUP(B28,data!$A$1:$CA$300,57,FALSE))</f>
        <v>○</v>
      </c>
      <c r="U28" s="432" t="str">
        <f>IF(B28="","",VLOOKUP(B28,data!$A$1:$CA$300,59,FALSE))</f>
        <v>○</v>
      </c>
      <c r="V28" s="433" t="str">
        <f>IF(B28="","",VLOOKUP(B28,data!$A$1:$CA$300,61,FALSE))</f>
        <v>○</v>
      </c>
      <c r="W28" s="431" t="str">
        <f>IF(B28="","",VLOOKUP(B28,data!$A$1:$CA$300,77,FALSE))</f>
        <v>井川町
五城目町
八郎潟町
潟上市（飯田川昭和）</v>
      </c>
      <c r="X28" s="431" t="str">
        <f>IF(B28="","",VLOOKUP(B28,data!$A$1:$CA$300,78,FALSE))</f>
        <v>予防対象含む</v>
      </c>
    </row>
    <row r="29" spans="2:24" ht="15" customHeight="1">
      <c r="B29" s="208"/>
      <c r="C29" s="51" t="s">
        <v>637</v>
      </c>
      <c r="D29" s="448" t="str">
        <f>IF(B28="","",VLOOKUP(B28,data!$A$1:$CA$300,10,FALSE))</f>
        <v>018-1515</v>
      </c>
      <c r="E29" s="449"/>
      <c r="F29" s="450"/>
      <c r="G29" s="432"/>
      <c r="H29" s="433"/>
      <c r="I29" s="432"/>
      <c r="J29" s="433"/>
      <c r="K29" s="432"/>
      <c r="L29" s="433"/>
      <c r="M29" s="432"/>
      <c r="N29" s="433"/>
      <c r="O29" s="432"/>
      <c r="P29" s="433"/>
      <c r="Q29" s="432"/>
      <c r="R29" s="433"/>
      <c r="S29" s="432"/>
      <c r="T29" s="433"/>
      <c r="U29" s="432"/>
      <c r="V29" s="433"/>
      <c r="W29" s="431"/>
      <c r="X29" s="431"/>
    </row>
    <row r="30" spans="2:24" ht="15" customHeight="1">
      <c r="B30" s="208"/>
      <c r="C30" s="315" t="s">
        <v>515</v>
      </c>
      <c r="D30" s="442" t="str">
        <f>IF(B28="","",VLOOKUP(B28,data!$A$1:$CA$300,11,FALSE))</f>
        <v>井川町小竹花字道端14-1</v>
      </c>
      <c r="E30" s="443"/>
      <c r="F30" s="444"/>
      <c r="G30" s="432"/>
      <c r="H30" s="433"/>
      <c r="I30" s="432"/>
      <c r="J30" s="433"/>
      <c r="K30" s="432"/>
      <c r="L30" s="433"/>
      <c r="M30" s="432"/>
      <c r="N30" s="433"/>
      <c r="O30" s="432"/>
      <c r="P30" s="433"/>
      <c r="Q30" s="432"/>
      <c r="R30" s="433"/>
      <c r="S30" s="432"/>
      <c r="T30" s="433"/>
      <c r="U30" s="432"/>
      <c r="V30" s="433"/>
      <c r="W30" s="431"/>
      <c r="X30" s="431"/>
    </row>
    <row r="31" spans="2:24" ht="15" customHeight="1">
      <c r="B31" s="208"/>
      <c r="C31" s="315"/>
      <c r="D31" s="442"/>
      <c r="E31" s="443"/>
      <c r="F31" s="444"/>
      <c r="G31" s="432"/>
      <c r="H31" s="433"/>
      <c r="I31" s="432"/>
      <c r="J31" s="433"/>
      <c r="K31" s="432"/>
      <c r="L31" s="433"/>
      <c r="M31" s="432"/>
      <c r="N31" s="433"/>
      <c r="O31" s="432"/>
      <c r="P31" s="433"/>
      <c r="Q31" s="432"/>
      <c r="R31" s="433"/>
      <c r="S31" s="432"/>
      <c r="T31" s="433"/>
      <c r="U31" s="432"/>
      <c r="V31" s="433"/>
      <c r="W31" s="431"/>
      <c r="X31" s="431"/>
    </row>
    <row r="32" spans="2:24" ht="3.75" customHeight="1">
      <c r="B32" s="208"/>
      <c r="C32" s="51"/>
      <c r="D32" s="83"/>
      <c r="E32" s="85"/>
      <c r="F32" s="88"/>
      <c r="G32" s="432"/>
      <c r="H32" s="433"/>
      <c r="I32" s="432"/>
      <c r="J32" s="433"/>
      <c r="K32" s="432"/>
      <c r="L32" s="433"/>
      <c r="M32" s="432"/>
      <c r="N32" s="433"/>
      <c r="O32" s="432"/>
      <c r="P32" s="433"/>
      <c r="Q32" s="432"/>
      <c r="R32" s="433"/>
      <c r="S32" s="432"/>
      <c r="T32" s="433"/>
      <c r="U32" s="432"/>
      <c r="V32" s="433"/>
      <c r="W32" s="431"/>
      <c r="X32" s="431"/>
    </row>
    <row r="33" spans="2:24" ht="15" customHeight="1">
      <c r="B33" s="208"/>
      <c r="C33" s="51" t="s">
        <v>526</v>
      </c>
      <c r="D33" s="434" t="str">
        <f>IF(B28="","",VLOOKUP(B28,data!$A$1:$CA$300,12,FALSE))</f>
        <v>018-874-2930</v>
      </c>
      <c r="E33" s="435"/>
      <c r="F33" s="436"/>
      <c r="G33" s="432"/>
      <c r="H33" s="433"/>
      <c r="I33" s="432"/>
      <c r="J33" s="433"/>
      <c r="K33" s="432"/>
      <c r="L33" s="433"/>
      <c r="M33" s="432"/>
      <c r="N33" s="433"/>
      <c r="O33" s="432"/>
      <c r="P33" s="433"/>
      <c r="Q33" s="432"/>
      <c r="R33" s="433"/>
      <c r="S33" s="432"/>
      <c r="T33" s="433"/>
      <c r="U33" s="432"/>
      <c r="V33" s="433"/>
      <c r="W33" s="431"/>
      <c r="X33" s="431"/>
    </row>
    <row r="34" spans="2:24" ht="15" customHeight="1">
      <c r="B34" s="208"/>
      <c r="C34" s="51" t="s">
        <v>1184</v>
      </c>
      <c r="D34" s="434" t="str">
        <f>IF(B28="","",VLOOKUP(B28,data!$A$1:$CA$300,13,FALSE))</f>
        <v>018-874-2601</v>
      </c>
      <c r="E34" s="435"/>
      <c r="F34" s="436"/>
      <c r="G34" s="432"/>
      <c r="H34" s="433"/>
      <c r="I34" s="432"/>
      <c r="J34" s="433"/>
      <c r="K34" s="432"/>
      <c r="L34" s="433"/>
      <c r="M34" s="432"/>
      <c r="N34" s="433"/>
      <c r="O34" s="432"/>
      <c r="P34" s="433"/>
      <c r="Q34" s="432"/>
      <c r="R34" s="433"/>
      <c r="S34" s="432"/>
      <c r="T34" s="433"/>
      <c r="U34" s="432"/>
      <c r="V34" s="433"/>
      <c r="W34" s="431"/>
      <c r="X34" s="431"/>
    </row>
    <row r="35" spans="2:24" ht="3" customHeight="1">
      <c r="B35" s="208"/>
      <c r="C35" s="51"/>
      <c r="D35" s="83"/>
      <c r="E35" s="85"/>
      <c r="F35" s="88"/>
      <c r="G35" s="432"/>
      <c r="H35" s="433"/>
      <c r="I35" s="432"/>
      <c r="J35" s="433"/>
      <c r="K35" s="432"/>
      <c r="L35" s="433"/>
      <c r="M35" s="432"/>
      <c r="N35" s="433"/>
      <c r="O35" s="432"/>
      <c r="P35" s="433"/>
      <c r="Q35" s="432"/>
      <c r="R35" s="433"/>
      <c r="S35" s="432"/>
      <c r="T35" s="433"/>
      <c r="U35" s="432"/>
      <c r="V35" s="433"/>
      <c r="W35" s="431"/>
      <c r="X35" s="431"/>
    </row>
    <row r="36" spans="2:24" ht="15" customHeight="1">
      <c r="B36" s="208"/>
      <c r="C36" s="51" t="s">
        <v>326</v>
      </c>
      <c r="D36" s="84" t="str">
        <f>IF(B28="","",VLOOKUP(B28,data!$A$1:$CA$300,24,FALSE))</f>
        <v>09:00</v>
      </c>
      <c r="E36" s="86" t="s">
        <v>8</v>
      </c>
      <c r="F36" s="87" t="str">
        <f>IF(B28="","",VLOOKUP(B28,data!$A$1:$CA$300,25,FALSE))</f>
        <v>17:10</v>
      </c>
      <c r="G36" s="432"/>
      <c r="H36" s="433"/>
      <c r="I36" s="432"/>
      <c r="J36" s="433"/>
      <c r="K36" s="432"/>
      <c r="L36" s="433"/>
      <c r="M36" s="432"/>
      <c r="N36" s="433"/>
      <c r="O36" s="432"/>
      <c r="P36" s="433"/>
      <c r="Q36" s="432"/>
      <c r="R36" s="433"/>
      <c r="S36" s="432"/>
      <c r="T36" s="433"/>
      <c r="U36" s="432"/>
      <c r="V36" s="433"/>
      <c r="W36" s="431"/>
      <c r="X36" s="431"/>
    </row>
    <row r="37" spans="2:24" ht="27" customHeight="1">
      <c r="B37" s="209"/>
      <c r="C37" s="52" t="s">
        <v>1185</v>
      </c>
      <c r="D37" s="437" t="str">
        <f>IF(B28="","",VLOOKUP(B28,data!$A$1:$CA$300,26,FALSE))</f>
        <v>土曜、日曜、祝日、
12/31～1/3</v>
      </c>
      <c r="E37" s="438"/>
      <c r="F37" s="439"/>
      <c r="G37" s="432"/>
      <c r="H37" s="433"/>
      <c r="I37" s="432"/>
      <c r="J37" s="433"/>
      <c r="K37" s="432"/>
      <c r="L37" s="433"/>
      <c r="M37" s="432"/>
      <c r="N37" s="433"/>
      <c r="O37" s="432"/>
      <c r="P37" s="433"/>
      <c r="Q37" s="432"/>
      <c r="R37" s="433"/>
      <c r="S37" s="432"/>
      <c r="T37" s="433"/>
      <c r="U37" s="432"/>
      <c r="V37" s="433"/>
      <c r="W37" s="431"/>
      <c r="X37" s="431"/>
    </row>
    <row r="38" spans="2:24" ht="30" customHeight="1">
      <c r="B38" s="207">
        <v>163</v>
      </c>
      <c r="C38" s="63" t="s">
        <v>462</v>
      </c>
      <c r="D38" s="451" t="str">
        <f>IF(B38="","",VLOOKUP(B38,data!$A$1:$CA$300,9,FALSE))</f>
        <v>介護老人保健施設湖東老健
訪問リハビリテーション</v>
      </c>
      <c r="E38" s="452"/>
      <c r="F38" s="249"/>
      <c r="G38" s="432" t="str">
        <f>IF(B38="","",VLOOKUP(B38,data!$A$1:$CA$300,31,FALSE))</f>
        <v>○</v>
      </c>
      <c r="H38" s="433" t="str">
        <f>IF(B38="","",VLOOKUP(B38,data!$A$1:$CA$300,33,FALSE))</f>
        <v>○</v>
      </c>
      <c r="I38" s="432" t="str">
        <f>IF(B38="","",VLOOKUP(B38,data!$A$1:$CA$300,35,FALSE))</f>
        <v>○</v>
      </c>
      <c r="J38" s="433" t="str">
        <f>IF(B38="","",VLOOKUP(B38,data!$A$1:$CA$300,37,FALSE))</f>
        <v>○</v>
      </c>
      <c r="K38" s="432" t="str">
        <f>IF(B38="","",VLOOKUP(B38,data!$A$1:$CA$300,39,FALSE))</f>
        <v>○</v>
      </c>
      <c r="L38" s="433" t="str">
        <f>IF(B38="","",VLOOKUP(B38,data!$A$1:$CA$300,41,FALSE))</f>
        <v>○</v>
      </c>
      <c r="M38" s="432" t="str">
        <f>IF(B38="","",VLOOKUP(B38,data!$A$1:$CA$300,43,FALSE))</f>
        <v>○</v>
      </c>
      <c r="N38" s="433" t="str">
        <f>IF(B38="","",VLOOKUP(B38,data!$A$1:$CA$300,45,FALSE))</f>
        <v>○</v>
      </c>
      <c r="O38" s="432" t="str">
        <f>IF(B38="","",VLOOKUP(B38,data!$A$1:$CA$300,47,FALSE))</f>
        <v>○</v>
      </c>
      <c r="P38" s="433" t="str">
        <f>IF(B38="","",VLOOKUP(B38,data!$A$1:$CA$300,49,FALSE))</f>
        <v>○</v>
      </c>
      <c r="Q38" s="432" t="str">
        <f>IF(B38="","",VLOOKUP(B38,data!$A$1:$CA$300,51,FALSE))</f>
        <v>○</v>
      </c>
      <c r="R38" s="433" t="str">
        <f>IF(B38="","",VLOOKUP(B38,data!$A$1:$CA$300,53,FALSE))</f>
        <v>○</v>
      </c>
      <c r="S38" s="432" t="str">
        <f>IF(B38="","",VLOOKUP(B38,data!$A$1:$CA$300,55,FALSE))</f>
        <v>○</v>
      </c>
      <c r="T38" s="433" t="str">
        <f>IF(B38="","",VLOOKUP(B38,data!$A$1:$CA$300,57,FALSE))</f>
        <v>○</v>
      </c>
      <c r="U38" s="432" t="str">
        <f>IF(B38="","",VLOOKUP(B38,data!$A$1:$CA$300,59,FALSE))</f>
        <v>○</v>
      </c>
      <c r="V38" s="433" t="str">
        <f>IF(B38="","",VLOOKUP(B38,data!$A$1:$CA$300,61,FALSE))</f>
        <v>○</v>
      </c>
      <c r="W38" s="431" t="str">
        <f>IF(B38="","",VLOOKUP(B38,data!$A$1:$CA$300,77,FALSE))</f>
        <v>五城目町
井川町
八郎潟町
大潟村
三種町
上小阿仁村</v>
      </c>
      <c r="X38" s="431" t="str">
        <f>IF(B38="","",VLOOKUP(B38,data!$A$1:$CA$300,78,FALSE))</f>
        <v>令和7年度中に移転予定。</v>
      </c>
    </row>
    <row r="39" spans="2:24" ht="15" customHeight="1">
      <c r="B39" s="208"/>
      <c r="C39" s="51" t="s">
        <v>637</v>
      </c>
      <c r="D39" s="448" t="str">
        <f>IF(B38="","",VLOOKUP(B38,data!$A$1:$CA$300,10,FALSE))</f>
        <v>018-1705</v>
      </c>
      <c r="E39" s="449"/>
      <c r="F39" s="450"/>
      <c r="G39" s="432"/>
      <c r="H39" s="433"/>
      <c r="I39" s="432"/>
      <c r="J39" s="433"/>
      <c r="K39" s="432"/>
      <c r="L39" s="433"/>
      <c r="M39" s="432"/>
      <c r="N39" s="433"/>
      <c r="O39" s="432"/>
      <c r="P39" s="433"/>
      <c r="Q39" s="432"/>
      <c r="R39" s="433"/>
      <c r="S39" s="432"/>
      <c r="T39" s="433"/>
      <c r="U39" s="432"/>
      <c r="V39" s="433"/>
      <c r="W39" s="431"/>
      <c r="X39" s="431"/>
    </row>
    <row r="40" spans="2:24" ht="15" customHeight="1">
      <c r="B40" s="208"/>
      <c r="C40" s="315" t="s">
        <v>515</v>
      </c>
      <c r="D40" s="442" t="str">
        <f>IF(B38="","",VLOOKUP(B38,data!$A$1:$CA$300,11,FALSE))</f>
        <v>五城目町字上町284-1</v>
      </c>
      <c r="E40" s="443"/>
      <c r="F40" s="444"/>
      <c r="G40" s="432"/>
      <c r="H40" s="433"/>
      <c r="I40" s="432"/>
      <c r="J40" s="433"/>
      <c r="K40" s="432"/>
      <c r="L40" s="433"/>
      <c r="M40" s="432"/>
      <c r="N40" s="433"/>
      <c r="O40" s="432"/>
      <c r="P40" s="433"/>
      <c r="Q40" s="432"/>
      <c r="R40" s="433"/>
      <c r="S40" s="432"/>
      <c r="T40" s="433"/>
      <c r="U40" s="432"/>
      <c r="V40" s="433"/>
      <c r="W40" s="431"/>
      <c r="X40" s="431"/>
    </row>
    <row r="41" spans="2:24" ht="15" customHeight="1">
      <c r="B41" s="208"/>
      <c r="C41" s="315"/>
      <c r="D41" s="442"/>
      <c r="E41" s="443"/>
      <c r="F41" s="444"/>
      <c r="G41" s="432"/>
      <c r="H41" s="433"/>
      <c r="I41" s="432"/>
      <c r="J41" s="433"/>
      <c r="K41" s="432"/>
      <c r="L41" s="433"/>
      <c r="M41" s="432"/>
      <c r="N41" s="433"/>
      <c r="O41" s="432"/>
      <c r="P41" s="433"/>
      <c r="Q41" s="432"/>
      <c r="R41" s="433"/>
      <c r="S41" s="432"/>
      <c r="T41" s="433"/>
      <c r="U41" s="432"/>
      <c r="V41" s="433"/>
      <c r="W41" s="431"/>
      <c r="X41" s="431"/>
    </row>
    <row r="42" spans="2:24" ht="3.75" customHeight="1">
      <c r="B42" s="208"/>
      <c r="C42" s="51"/>
      <c r="D42" s="83"/>
      <c r="E42" s="85"/>
      <c r="F42" s="88"/>
      <c r="G42" s="432"/>
      <c r="H42" s="433"/>
      <c r="I42" s="432"/>
      <c r="J42" s="433"/>
      <c r="K42" s="432"/>
      <c r="L42" s="433"/>
      <c r="M42" s="432"/>
      <c r="N42" s="433"/>
      <c r="O42" s="432"/>
      <c r="P42" s="433"/>
      <c r="Q42" s="432"/>
      <c r="R42" s="433"/>
      <c r="S42" s="432"/>
      <c r="T42" s="433"/>
      <c r="U42" s="432"/>
      <c r="V42" s="433"/>
      <c r="W42" s="431"/>
      <c r="X42" s="431"/>
    </row>
    <row r="43" spans="2:24" ht="15" customHeight="1">
      <c r="B43" s="208"/>
      <c r="C43" s="51" t="s">
        <v>526</v>
      </c>
      <c r="D43" s="434" t="str">
        <f>IF(B38="","",VLOOKUP(B38,data!$A$1:$CA$300,12,FALSE))</f>
        <v>018-855-1570</v>
      </c>
      <c r="E43" s="435"/>
      <c r="F43" s="436"/>
      <c r="G43" s="432"/>
      <c r="H43" s="433"/>
      <c r="I43" s="432"/>
      <c r="J43" s="433"/>
      <c r="K43" s="432"/>
      <c r="L43" s="433"/>
      <c r="M43" s="432"/>
      <c r="N43" s="433"/>
      <c r="O43" s="432"/>
      <c r="P43" s="433"/>
      <c r="Q43" s="432"/>
      <c r="R43" s="433"/>
      <c r="S43" s="432"/>
      <c r="T43" s="433"/>
      <c r="U43" s="432"/>
      <c r="V43" s="433"/>
      <c r="W43" s="431"/>
      <c r="X43" s="431"/>
    </row>
    <row r="44" spans="2:24" ht="15" customHeight="1">
      <c r="B44" s="208"/>
      <c r="C44" s="51" t="s">
        <v>1184</v>
      </c>
      <c r="D44" s="434" t="str">
        <f>IF(B38="","",VLOOKUP(B38,data!$A$1:$CA$300,13,FALSE))</f>
        <v>018-855-1555</v>
      </c>
      <c r="E44" s="435"/>
      <c r="F44" s="436"/>
      <c r="G44" s="432"/>
      <c r="H44" s="433"/>
      <c r="I44" s="432"/>
      <c r="J44" s="433"/>
      <c r="K44" s="432"/>
      <c r="L44" s="433"/>
      <c r="M44" s="432"/>
      <c r="N44" s="433"/>
      <c r="O44" s="432"/>
      <c r="P44" s="433"/>
      <c r="Q44" s="432"/>
      <c r="R44" s="433"/>
      <c r="S44" s="432"/>
      <c r="T44" s="433"/>
      <c r="U44" s="432"/>
      <c r="V44" s="433"/>
      <c r="W44" s="431"/>
      <c r="X44" s="431"/>
    </row>
    <row r="45" spans="2:24" ht="3" customHeight="1">
      <c r="B45" s="208"/>
      <c r="C45" s="51"/>
      <c r="D45" s="83"/>
      <c r="E45" s="85"/>
      <c r="F45" s="88"/>
      <c r="G45" s="432"/>
      <c r="H45" s="433"/>
      <c r="I45" s="432"/>
      <c r="J45" s="433"/>
      <c r="K45" s="432"/>
      <c r="L45" s="433"/>
      <c r="M45" s="432"/>
      <c r="N45" s="433"/>
      <c r="O45" s="432"/>
      <c r="P45" s="433"/>
      <c r="Q45" s="432"/>
      <c r="R45" s="433"/>
      <c r="S45" s="432"/>
      <c r="T45" s="433"/>
      <c r="U45" s="432"/>
      <c r="V45" s="433"/>
      <c r="W45" s="431"/>
      <c r="X45" s="431"/>
    </row>
    <row r="46" spans="2:24" ht="15" customHeight="1">
      <c r="B46" s="208"/>
      <c r="C46" s="51" t="s">
        <v>326</v>
      </c>
      <c r="D46" s="84" t="str">
        <f>IF(B38="","",VLOOKUP(B38,data!$A$1:$CA$300,24,FALSE))</f>
        <v>08:30</v>
      </c>
      <c r="E46" s="86" t="s">
        <v>8</v>
      </c>
      <c r="F46" s="87" t="str">
        <f>IF(B38="","",VLOOKUP(B38,data!$A$1:$CA$300,25,FALSE))</f>
        <v>17:30</v>
      </c>
      <c r="G46" s="432"/>
      <c r="H46" s="433"/>
      <c r="I46" s="432"/>
      <c r="J46" s="433"/>
      <c r="K46" s="432"/>
      <c r="L46" s="433"/>
      <c r="M46" s="432"/>
      <c r="N46" s="433"/>
      <c r="O46" s="432"/>
      <c r="P46" s="433"/>
      <c r="Q46" s="432"/>
      <c r="R46" s="433"/>
      <c r="S46" s="432"/>
      <c r="T46" s="433"/>
      <c r="U46" s="432"/>
      <c r="V46" s="433"/>
      <c r="W46" s="431"/>
      <c r="X46" s="431"/>
    </row>
    <row r="47" spans="2:24" ht="27" customHeight="1">
      <c r="B47" s="209"/>
      <c r="C47" s="52" t="s">
        <v>1185</v>
      </c>
      <c r="D47" s="437" t="str">
        <f>IF(B38="","",VLOOKUP(B38,data!$A$1:$CA$300,26,FALSE))</f>
        <v>日曜、年末年始</v>
      </c>
      <c r="E47" s="438"/>
      <c r="F47" s="439"/>
      <c r="G47" s="432"/>
      <c r="H47" s="433"/>
      <c r="I47" s="432"/>
      <c r="J47" s="433"/>
      <c r="K47" s="432"/>
      <c r="L47" s="433"/>
      <c r="M47" s="432"/>
      <c r="N47" s="433"/>
      <c r="O47" s="432"/>
      <c r="P47" s="433"/>
      <c r="Q47" s="432"/>
      <c r="R47" s="433"/>
      <c r="S47" s="432"/>
      <c r="T47" s="433"/>
      <c r="U47" s="432"/>
      <c r="V47" s="433"/>
      <c r="W47" s="431"/>
      <c r="X47" s="431"/>
    </row>
    <row r="48" spans="2:24" ht="30" customHeight="1">
      <c r="B48" s="207">
        <v>164</v>
      </c>
      <c r="C48" s="63" t="s">
        <v>462</v>
      </c>
      <c r="D48" s="445" t="str">
        <f>IF(B48="","",VLOOKUP(B48,data!$A$1:$CA$300,9,FALSE))</f>
        <v>介護老人保健施設榮寿苑</v>
      </c>
      <c r="E48" s="446"/>
      <c r="F48" s="447"/>
      <c r="G48" s="432" t="str">
        <f>IF(B48="","",VLOOKUP(B48,data!$A$1:$CA$300,31,FALSE))</f>
        <v>×</v>
      </c>
      <c r="H48" s="433" t="str">
        <f>IF(B48="","",VLOOKUP(B48,data!$A$1:$CA$300,33,FALSE))</f>
        <v>×</v>
      </c>
      <c r="I48" s="432" t="str">
        <f>IF(B48="","",VLOOKUP(B48,data!$A$1:$CA$300,35,FALSE))</f>
        <v>×</v>
      </c>
      <c r="J48" s="433" t="str">
        <f>IF(B48="","",VLOOKUP(B48,data!$A$1:$CA$300,37,FALSE))</f>
        <v>要相談</v>
      </c>
      <c r="K48" s="432" t="str">
        <f>IF(B48="","",VLOOKUP(B48,data!$A$1:$CA$300,39,FALSE))</f>
        <v>要相談</v>
      </c>
      <c r="L48" s="433" t="str">
        <f>IF(B48="","",VLOOKUP(B48,data!$A$1:$CA$300,41,FALSE))</f>
        <v>×</v>
      </c>
      <c r="M48" s="432" t="str">
        <f>IF(B48="","",VLOOKUP(B48,data!$A$1:$CA$300,43,FALSE))</f>
        <v>×</v>
      </c>
      <c r="N48" s="433" t="str">
        <f>IF(B48="","",VLOOKUP(B48,data!$A$1:$CA$300,45,FALSE))</f>
        <v>×</v>
      </c>
      <c r="O48" s="432" t="str">
        <f>IF(B48="","",VLOOKUP(B48,data!$A$1:$CA$300,47,FALSE))</f>
        <v>○</v>
      </c>
      <c r="P48" s="433" t="str">
        <f>IF(B48="","",VLOOKUP(B48,data!$A$1:$CA$300,49,FALSE))</f>
        <v>○</v>
      </c>
      <c r="Q48" s="432" t="str">
        <f>IF(B48="","",VLOOKUP(B48,data!$A$1:$CA$300,51,FALSE))</f>
        <v>要相談</v>
      </c>
      <c r="R48" s="433" t="str">
        <f>IF(B48="","",VLOOKUP(B48,data!$A$1:$CA$300,53,FALSE))</f>
        <v>要相談</v>
      </c>
      <c r="S48" s="432" t="str">
        <f>IF(B48="","",VLOOKUP(B48,data!$A$1:$CA$300,55,FALSE))</f>
        <v>要相談</v>
      </c>
      <c r="T48" s="433" t="str">
        <f>IF(B48="","",VLOOKUP(B48,data!$A$1:$CA$300,57,FALSE))</f>
        <v>要相談</v>
      </c>
      <c r="U48" s="432" t="str">
        <f>IF(B48="","",VLOOKUP(B48,data!$A$1:$CA$300,59,FALSE))</f>
        <v>要相談</v>
      </c>
      <c r="V48" s="433" t="str">
        <f>IF(B48="","",VLOOKUP(B48,data!$A$1:$CA$300,61,FALSE))</f>
        <v>×</v>
      </c>
      <c r="W48" s="431" t="str">
        <f>IF(B48="","",VLOOKUP(B48,data!$A$1:$CA$300,77,FALSE))</f>
        <v>八郎潟町
五城目町</v>
      </c>
      <c r="X48" s="431" t="str">
        <f>IF(B48="","",VLOOKUP(B48,data!$A$1:$CA$300,78,FALSE))</f>
        <v/>
      </c>
    </row>
    <row r="49" spans="2:24" ht="15" customHeight="1">
      <c r="B49" s="208"/>
      <c r="C49" s="51" t="s">
        <v>637</v>
      </c>
      <c r="D49" s="448" t="str">
        <f>IF(B48="","",VLOOKUP(B48,data!$A$1:$CA$300,10,FALSE))</f>
        <v>018-1601</v>
      </c>
      <c r="E49" s="449"/>
      <c r="F49" s="450"/>
      <c r="G49" s="432"/>
      <c r="H49" s="433"/>
      <c r="I49" s="432"/>
      <c r="J49" s="433"/>
      <c r="K49" s="432"/>
      <c r="L49" s="433"/>
      <c r="M49" s="432"/>
      <c r="N49" s="433"/>
      <c r="O49" s="432"/>
      <c r="P49" s="433"/>
      <c r="Q49" s="432"/>
      <c r="R49" s="433"/>
      <c r="S49" s="432"/>
      <c r="T49" s="433"/>
      <c r="U49" s="432"/>
      <c r="V49" s="433"/>
      <c r="W49" s="431"/>
      <c r="X49" s="431"/>
    </row>
    <row r="50" spans="2:24" ht="15" customHeight="1">
      <c r="B50" s="208"/>
      <c r="C50" s="315" t="s">
        <v>515</v>
      </c>
      <c r="D50" s="442" t="str">
        <f>IF(B48="","",VLOOKUP(B48,data!$A$1:$CA$300,11,FALSE))</f>
        <v>八郎潟町真坂字沢田43-10</v>
      </c>
      <c r="E50" s="443"/>
      <c r="F50" s="444"/>
      <c r="G50" s="432"/>
      <c r="H50" s="433"/>
      <c r="I50" s="432"/>
      <c r="J50" s="433"/>
      <c r="K50" s="432"/>
      <c r="L50" s="433"/>
      <c r="M50" s="432"/>
      <c r="N50" s="433"/>
      <c r="O50" s="432"/>
      <c r="P50" s="433"/>
      <c r="Q50" s="432"/>
      <c r="R50" s="433"/>
      <c r="S50" s="432"/>
      <c r="T50" s="433"/>
      <c r="U50" s="432"/>
      <c r="V50" s="433"/>
      <c r="W50" s="431"/>
      <c r="X50" s="431"/>
    </row>
    <row r="51" spans="2:24" ht="15" customHeight="1">
      <c r="B51" s="208"/>
      <c r="C51" s="315"/>
      <c r="D51" s="442"/>
      <c r="E51" s="443"/>
      <c r="F51" s="444"/>
      <c r="G51" s="432"/>
      <c r="H51" s="433"/>
      <c r="I51" s="432"/>
      <c r="J51" s="433"/>
      <c r="K51" s="432"/>
      <c r="L51" s="433"/>
      <c r="M51" s="432"/>
      <c r="N51" s="433"/>
      <c r="O51" s="432"/>
      <c r="P51" s="433"/>
      <c r="Q51" s="432"/>
      <c r="R51" s="433"/>
      <c r="S51" s="432"/>
      <c r="T51" s="433"/>
      <c r="U51" s="432"/>
      <c r="V51" s="433"/>
      <c r="W51" s="431"/>
      <c r="X51" s="431"/>
    </row>
    <row r="52" spans="2:24" ht="3.75" customHeight="1">
      <c r="B52" s="208"/>
      <c r="C52" s="51"/>
      <c r="D52" s="83"/>
      <c r="E52" s="85"/>
      <c r="F52" s="88"/>
      <c r="G52" s="432"/>
      <c r="H52" s="433"/>
      <c r="I52" s="432"/>
      <c r="J52" s="433"/>
      <c r="K52" s="432"/>
      <c r="L52" s="433"/>
      <c r="M52" s="432"/>
      <c r="N52" s="433"/>
      <c r="O52" s="432"/>
      <c r="P52" s="433"/>
      <c r="Q52" s="432"/>
      <c r="R52" s="433"/>
      <c r="S52" s="432"/>
      <c r="T52" s="433"/>
      <c r="U52" s="432"/>
      <c r="V52" s="433"/>
      <c r="W52" s="431"/>
      <c r="X52" s="431"/>
    </row>
    <row r="53" spans="2:24" ht="15" customHeight="1">
      <c r="B53" s="208"/>
      <c r="C53" s="51" t="s">
        <v>526</v>
      </c>
      <c r="D53" s="434" t="str">
        <f>IF(B48="","",VLOOKUP(B48,data!$A$1:$CA$300,12,FALSE))</f>
        <v>018-875-3881</v>
      </c>
      <c r="E53" s="435"/>
      <c r="F53" s="436"/>
      <c r="G53" s="432"/>
      <c r="H53" s="433"/>
      <c r="I53" s="432"/>
      <c r="J53" s="433"/>
      <c r="K53" s="432"/>
      <c r="L53" s="433"/>
      <c r="M53" s="432"/>
      <c r="N53" s="433"/>
      <c r="O53" s="432"/>
      <c r="P53" s="433"/>
      <c r="Q53" s="432"/>
      <c r="R53" s="433"/>
      <c r="S53" s="432"/>
      <c r="T53" s="433"/>
      <c r="U53" s="432"/>
      <c r="V53" s="433"/>
      <c r="W53" s="431"/>
      <c r="X53" s="431"/>
    </row>
    <row r="54" spans="2:24" ht="15" customHeight="1">
      <c r="B54" s="208"/>
      <c r="C54" s="51" t="s">
        <v>1184</v>
      </c>
      <c r="D54" s="434" t="str">
        <f>IF(B48="","",VLOOKUP(B48,data!$A$1:$CA$300,13,FALSE))</f>
        <v>018-875-3883</v>
      </c>
      <c r="E54" s="435"/>
      <c r="F54" s="436"/>
      <c r="G54" s="432"/>
      <c r="H54" s="433"/>
      <c r="I54" s="432"/>
      <c r="J54" s="433"/>
      <c r="K54" s="432"/>
      <c r="L54" s="433"/>
      <c r="M54" s="432"/>
      <c r="N54" s="433"/>
      <c r="O54" s="432"/>
      <c r="P54" s="433"/>
      <c r="Q54" s="432"/>
      <c r="R54" s="433"/>
      <c r="S54" s="432"/>
      <c r="T54" s="433"/>
      <c r="U54" s="432"/>
      <c r="V54" s="433"/>
      <c r="W54" s="431"/>
      <c r="X54" s="431"/>
    </row>
    <row r="55" spans="2:24" ht="3" customHeight="1">
      <c r="B55" s="208"/>
      <c r="C55" s="51"/>
      <c r="D55" s="83"/>
      <c r="E55" s="85"/>
      <c r="F55" s="88"/>
      <c r="G55" s="432"/>
      <c r="H55" s="433"/>
      <c r="I55" s="432"/>
      <c r="J55" s="433"/>
      <c r="K55" s="432"/>
      <c r="L55" s="433"/>
      <c r="M55" s="432"/>
      <c r="N55" s="433"/>
      <c r="O55" s="432"/>
      <c r="P55" s="433"/>
      <c r="Q55" s="432"/>
      <c r="R55" s="433"/>
      <c r="S55" s="432"/>
      <c r="T55" s="433"/>
      <c r="U55" s="432"/>
      <c r="V55" s="433"/>
      <c r="W55" s="431"/>
      <c r="X55" s="431"/>
    </row>
    <row r="56" spans="2:24" ht="15" customHeight="1">
      <c r="B56" s="208"/>
      <c r="C56" s="51" t="s">
        <v>326</v>
      </c>
      <c r="D56" s="84" t="str">
        <f>IF(B48="","",VLOOKUP(B48,data!$A$1:$CA$300,24,FALSE))</f>
        <v>09:00</v>
      </c>
      <c r="E56" s="86" t="s">
        <v>8</v>
      </c>
      <c r="F56" s="87" t="str">
        <f>IF(B48="","",VLOOKUP(B48,data!$A$1:$CA$300,25,FALSE))</f>
        <v>12:00</v>
      </c>
      <c r="G56" s="432"/>
      <c r="H56" s="433"/>
      <c r="I56" s="432"/>
      <c r="J56" s="433"/>
      <c r="K56" s="432"/>
      <c r="L56" s="433"/>
      <c r="M56" s="432"/>
      <c r="N56" s="433"/>
      <c r="O56" s="432"/>
      <c r="P56" s="433"/>
      <c r="Q56" s="432"/>
      <c r="R56" s="433"/>
      <c r="S56" s="432"/>
      <c r="T56" s="433"/>
      <c r="U56" s="432"/>
      <c r="V56" s="433"/>
      <c r="W56" s="431"/>
      <c r="X56" s="431"/>
    </row>
    <row r="57" spans="2:24" ht="27" customHeight="1">
      <c r="B57" s="209"/>
      <c r="C57" s="52" t="s">
        <v>1185</v>
      </c>
      <c r="D57" s="437" t="str">
        <f>IF(B48="","",VLOOKUP(B48,data!$A$1:$CA$300,26,FALSE))</f>
        <v>土曜、日曜、祝日、年末年始、
お盆</v>
      </c>
      <c r="E57" s="438"/>
      <c r="F57" s="439"/>
      <c r="G57" s="432"/>
      <c r="H57" s="433"/>
      <c r="I57" s="432"/>
      <c r="J57" s="433"/>
      <c r="K57" s="432"/>
      <c r="L57" s="433"/>
      <c r="M57" s="432"/>
      <c r="N57" s="433"/>
      <c r="O57" s="432"/>
      <c r="P57" s="433"/>
      <c r="Q57" s="432"/>
      <c r="R57" s="433"/>
      <c r="S57" s="432"/>
      <c r="T57" s="433"/>
      <c r="U57" s="432"/>
      <c r="V57" s="433"/>
      <c r="W57" s="431"/>
      <c r="X57" s="431"/>
    </row>
  </sheetData>
  <mergeCells count="151">
    <mergeCell ref="G1:V1"/>
    <mergeCell ref="D8:F8"/>
    <mergeCell ref="D9:F9"/>
    <mergeCell ref="D13:F13"/>
    <mergeCell ref="D14:F14"/>
    <mergeCell ref="D17:F17"/>
    <mergeCell ref="D18:F18"/>
    <mergeCell ref="D19:F19"/>
    <mergeCell ref="D23:F23"/>
    <mergeCell ref="H2:H7"/>
    <mergeCell ref="I2:I7"/>
    <mergeCell ref="J2:J7"/>
    <mergeCell ref="K2:K7"/>
    <mergeCell ref="L2:L7"/>
    <mergeCell ref="M2:M7"/>
    <mergeCell ref="N2:N7"/>
    <mergeCell ref="O2:O7"/>
    <mergeCell ref="P2:P7"/>
    <mergeCell ref="Q2:Q7"/>
    <mergeCell ref="R2:R7"/>
    <mergeCell ref="S2:S7"/>
    <mergeCell ref="T2:T7"/>
    <mergeCell ref="U2:U7"/>
    <mergeCell ref="V2:V7"/>
    <mergeCell ref="D53:F53"/>
    <mergeCell ref="D54:F54"/>
    <mergeCell ref="D57:F57"/>
    <mergeCell ref="G2:G7"/>
    <mergeCell ref="D24:F24"/>
    <mergeCell ref="D27:F27"/>
    <mergeCell ref="D28:F28"/>
    <mergeCell ref="D29:F29"/>
    <mergeCell ref="D33:F33"/>
    <mergeCell ref="D34:F34"/>
    <mergeCell ref="D37:F37"/>
    <mergeCell ref="D38:F38"/>
    <mergeCell ref="D39:F39"/>
    <mergeCell ref="D10:F11"/>
    <mergeCell ref="C30:C31"/>
    <mergeCell ref="D30:F31"/>
    <mergeCell ref="C40:C41"/>
    <mergeCell ref="D40:F41"/>
    <mergeCell ref="C50:C51"/>
    <mergeCell ref="D50:F51"/>
    <mergeCell ref="D43:F43"/>
    <mergeCell ref="D44:F44"/>
    <mergeCell ref="D47:F47"/>
    <mergeCell ref="D48:F48"/>
    <mergeCell ref="D49:F49"/>
    <mergeCell ref="B1:B7"/>
    <mergeCell ref="C1:F7"/>
    <mergeCell ref="W1:W7"/>
    <mergeCell ref="X1:X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C10:C11"/>
    <mergeCell ref="S18:S27"/>
    <mergeCell ref="T18:T27"/>
    <mergeCell ref="U18:U27"/>
    <mergeCell ref="V18:V27"/>
    <mergeCell ref="W18:W27"/>
    <mergeCell ref="B18:B27"/>
    <mergeCell ref="G18:G27"/>
    <mergeCell ref="H18:H27"/>
    <mergeCell ref="I18:I27"/>
    <mergeCell ref="J18:J27"/>
    <mergeCell ref="K18:K27"/>
    <mergeCell ref="L18:L27"/>
    <mergeCell ref="M18:M27"/>
    <mergeCell ref="N18:N27"/>
    <mergeCell ref="C20:C21"/>
    <mergeCell ref="D20:F21"/>
    <mergeCell ref="X18:X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O18:O27"/>
    <mergeCell ref="P18:P27"/>
    <mergeCell ref="Q18:Q27"/>
    <mergeCell ref="R18:R27"/>
    <mergeCell ref="S38:S47"/>
    <mergeCell ref="T38:T47"/>
    <mergeCell ref="U38:U47"/>
    <mergeCell ref="V38:V47"/>
    <mergeCell ref="W38:W47"/>
    <mergeCell ref="B38:B47"/>
    <mergeCell ref="G38:G47"/>
    <mergeCell ref="H38:H47"/>
    <mergeCell ref="I38:I47"/>
    <mergeCell ref="J38:J47"/>
    <mergeCell ref="K38:K47"/>
    <mergeCell ref="L38:L47"/>
    <mergeCell ref="M38:M47"/>
    <mergeCell ref="N38:N47"/>
    <mergeCell ref="X38:X47"/>
    <mergeCell ref="B48:B57"/>
    <mergeCell ref="G48:G57"/>
    <mergeCell ref="H48:H5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W57"/>
    <mergeCell ref="X48:X57"/>
    <mergeCell ref="O38:O47"/>
    <mergeCell ref="P38:P47"/>
    <mergeCell ref="Q38:Q47"/>
    <mergeCell ref="R38:R47"/>
  </mergeCells>
  <phoneticPr fontId="17"/>
  <pageMargins left="0.50314960629921257" right="0.50314960629921257" top="0.35629921259842523" bottom="0.35629921259842523"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R180"/>
  <sheetViews>
    <sheetView view="pageBreakPreview" zoomScaleSheetLayoutView="100" workbookViewId="0">
      <pane ySplit="4" topLeftCell="A65" activePane="bottomLeft" state="frozen"/>
      <selection pane="bottomLeft" activeCell="F65" sqref="F65:O66"/>
    </sheetView>
  </sheetViews>
  <sheetFormatPr defaultRowHeight="19.5" customHeight="1"/>
  <cols>
    <col min="1" max="1" width="1.375" style="1" customWidth="1"/>
    <col min="2" max="2" width="3.375" style="1" customWidth="1"/>
    <col min="3" max="3" width="10.25" style="1" customWidth="1"/>
    <col min="4" max="4" width="21.75" style="1" customWidth="1"/>
    <col min="5" max="5" width="17.5" style="1" customWidth="1"/>
    <col min="6" max="6" width="6.25" style="1" customWidth="1"/>
    <col min="7" max="7" width="3.5" style="1" customWidth="1"/>
    <col min="8" max="8" width="6.25" style="1" customWidth="1"/>
    <col min="9" max="15" width="3.75" style="1" customWidth="1"/>
    <col min="16" max="17" width="7.5" style="1" customWidth="1"/>
    <col min="18" max="18" width="11.25" style="1" customWidth="1"/>
    <col min="19" max="19" width="9" style="1" customWidth="1"/>
    <col min="20" max="16384" width="9" style="1"/>
  </cols>
  <sheetData>
    <row r="1" spans="2:18" ht="20.25" customHeight="1">
      <c r="B1" s="128" t="s">
        <v>40</v>
      </c>
      <c r="C1" s="10"/>
      <c r="D1" s="14"/>
      <c r="E1" s="186" t="s">
        <v>44</v>
      </c>
      <c r="F1" s="189" t="s">
        <v>14</v>
      </c>
      <c r="G1" s="190"/>
      <c r="H1" s="190"/>
      <c r="I1" s="191"/>
      <c r="J1" s="191"/>
      <c r="K1" s="191"/>
      <c r="L1" s="191"/>
      <c r="M1" s="191"/>
      <c r="N1" s="191"/>
      <c r="O1" s="191"/>
      <c r="P1" s="142" t="s">
        <v>821</v>
      </c>
      <c r="Q1" s="197" t="s">
        <v>25</v>
      </c>
      <c r="R1" s="198" t="s">
        <v>5</v>
      </c>
    </row>
    <row r="2" spans="2:18" ht="20.25" customHeight="1">
      <c r="B2" s="129"/>
      <c r="C2" s="192" t="s">
        <v>1377</v>
      </c>
      <c r="D2" s="200"/>
      <c r="E2" s="187"/>
      <c r="F2" s="192"/>
      <c r="G2" s="193"/>
      <c r="H2" s="193"/>
      <c r="I2" s="193"/>
      <c r="J2" s="193"/>
      <c r="K2" s="193"/>
      <c r="L2" s="193"/>
      <c r="M2" s="193"/>
      <c r="N2" s="193"/>
      <c r="O2" s="193"/>
      <c r="P2" s="187"/>
      <c r="Q2" s="197"/>
      <c r="R2" s="199"/>
    </row>
    <row r="3" spans="2:18" ht="20.25" customHeight="1">
      <c r="B3" s="129"/>
      <c r="C3" s="192"/>
      <c r="D3" s="200"/>
      <c r="E3" s="187"/>
      <c r="F3" s="192"/>
      <c r="G3" s="194"/>
      <c r="H3" s="194"/>
      <c r="I3" s="194"/>
      <c r="J3" s="194"/>
      <c r="K3" s="194"/>
      <c r="L3" s="194"/>
      <c r="M3" s="194"/>
      <c r="N3" s="194"/>
      <c r="O3" s="194"/>
      <c r="P3" s="187"/>
      <c r="Q3" s="197"/>
      <c r="R3" s="199"/>
    </row>
    <row r="4" spans="2:18" ht="20.25" customHeight="1">
      <c r="B4" s="130"/>
      <c r="C4" s="11"/>
      <c r="D4" s="15"/>
      <c r="E4" s="188"/>
      <c r="F4" s="195"/>
      <c r="G4" s="196"/>
      <c r="H4" s="196"/>
      <c r="I4" s="196"/>
      <c r="J4" s="196"/>
      <c r="K4" s="196"/>
      <c r="L4" s="196"/>
      <c r="M4" s="196"/>
      <c r="N4" s="196"/>
      <c r="O4" s="196"/>
      <c r="P4" s="188"/>
      <c r="Q4" s="197"/>
      <c r="R4" s="199"/>
    </row>
    <row r="5" spans="2:18" ht="19.5" customHeight="1">
      <c r="B5" s="128">
        <v>1</v>
      </c>
      <c r="C5" s="139" t="s">
        <v>1439</v>
      </c>
      <c r="D5" s="142" t="str">
        <f>IF(B5="","",VLOOKUP(B5,data!$A$1:$CA$300,9,FALSE))</f>
        <v>おおこし眼科</v>
      </c>
      <c r="E5" s="131" t="str">
        <f>IF(B5="","",VLOOKUP(B5,data!$A$1:$CA$300,16,FALSE))</f>
        <v>眼科</v>
      </c>
      <c r="F5" s="172" t="s">
        <v>1241</v>
      </c>
      <c r="G5" s="172"/>
      <c r="H5" s="172"/>
      <c r="I5" s="166" t="s">
        <v>429</v>
      </c>
      <c r="J5" s="167"/>
      <c r="K5" s="167"/>
      <c r="L5" s="167"/>
      <c r="M5" s="167"/>
      <c r="N5" s="167"/>
      <c r="O5" s="168"/>
      <c r="P5" s="145" t="str">
        <f>IF(B5="","",VLOOKUP(B5,data!$A$1:$CA$300,27,FALSE))</f>
        <v>不可</v>
      </c>
      <c r="Q5" s="145" t="str">
        <f>IF(B5="","",VLOOKUP(B5,data!$A$1:$CA$300,29,FALSE))</f>
        <v>不可</v>
      </c>
      <c r="R5" s="135" t="str">
        <f>IF(B5="","",VLOOKUP(B5,data!$A$1:$CA$300,14,FALSE))</f>
        <v/>
      </c>
    </row>
    <row r="6" spans="2:18" ht="19.5" customHeight="1">
      <c r="B6" s="129"/>
      <c r="C6" s="140"/>
      <c r="D6" s="143"/>
      <c r="E6" s="132"/>
      <c r="F6" s="19" t="str">
        <f>IF(B5="","",VLOOKUP(B5,data!$A$1:$CA$300,19,FALSE))</f>
        <v>09:00</v>
      </c>
      <c r="G6" s="21" t="s">
        <v>8</v>
      </c>
      <c r="H6" s="23" t="str">
        <f>IF(B5="","",VLOOKUP(B5,data!$A$1:$CA$300,20,FALSE))</f>
        <v>12:00</v>
      </c>
      <c r="I6" s="201" t="str">
        <f>IF(B5="","",VLOOKUP(B5,data!$A$1:$CA$300,18,FALSE))</f>
        <v>月曜・火曜・水曜・木曜・金曜・土曜</v>
      </c>
      <c r="J6" s="202"/>
      <c r="K6" s="202"/>
      <c r="L6" s="202"/>
      <c r="M6" s="202"/>
      <c r="N6" s="202"/>
      <c r="O6" s="203"/>
      <c r="P6" s="146"/>
      <c r="Q6" s="146"/>
      <c r="R6" s="135"/>
    </row>
    <row r="7" spans="2:18" ht="19.5" customHeight="1">
      <c r="B7" s="129"/>
      <c r="C7" s="141"/>
      <c r="D7" s="144"/>
      <c r="E7" s="132"/>
      <c r="F7" s="20" t="str">
        <f>IF(B5="","",VLOOKUP(B5,data!$A$1:$CA$300,22,FALSE))</f>
        <v>14:30</v>
      </c>
      <c r="G7" s="22" t="s">
        <v>8</v>
      </c>
      <c r="H7" s="24" t="str">
        <f>IF(B5="","",VLOOKUP(B5,data!$A$1:$CA$300,23,FALSE))</f>
        <v>18:00</v>
      </c>
      <c r="I7" s="204" t="str">
        <f>IF(B5="","",VLOOKUP(B5,data!$A$1:$CA$300,21,FALSE))</f>
        <v>月曜・水曜・木曜・金曜</v>
      </c>
      <c r="J7" s="205"/>
      <c r="K7" s="205"/>
      <c r="L7" s="205"/>
      <c r="M7" s="205"/>
      <c r="N7" s="205"/>
      <c r="O7" s="206"/>
      <c r="P7" s="132" t="str">
        <f>IF(B5="","",VLOOKUP(B5,data!$A$1:$CA$191,28,FALSE))</f>
        <v/>
      </c>
      <c r="Q7" s="132" t="str">
        <f>IF(B5="","",VLOOKUP(B5,data!$A$1:$CA$191,30,FALSE))</f>
        <v/>
      </c>
      <c r="R7" s="135"/>
    </row>
    <row r="8" spans="2:18" ht="19.5" customHeight="1">
      <c r="B8" s="129"/>
      <c r="C8" s="12" t="s">
        <v>637</v>
      </c>
      <c r="D8" s="16" t="str">
        <f>IF(B5="","",VLOOKUP(B5,data!$A$1:$CA$300,10,FALSE))</f>
        <v>010-0101</v>
      </c>
      <c r="E8" s="132"/>
      <c r="F8" s="169" t="s">
        <v>292</v>
      </c>
      <c r="G8" s="170"/>
      <c r="H8" s="170"/>
      <c r="I8" s="170"/>
      <c r="J8" s="170"/>
      <c r="K8" s="170"/>
      <c r="L8" s="170"/>
      <c r="M8" s="170"/>
      <c r="N8" s="170"/>
      <c r="O8" s="171"/>
      <c r="P8" s="132"/>
      <c r="Q8" s="132"/>
      <c r="R8" s="135"/>
    </row>
    <row r="9" spans="2:18" ht="19.5" customHeight="1">
      <c r="B9" s="129"/>
      <c r="C9" s="140" t="s">
        <v>515</v>
      </c>
      <c r="D9" s="132" t="str">
        <f>IF(B5="","",VLOOKUP(B5,data!$A$1:$CA$300,11,FALSE))</f>
        <v>潟上市天王字長沼23-5</v>
      </c>
      <c r="E9" s="132"/>
      <c r="F9" s="147" t="str">
        <f>IF(B5="","",VLOOKUP(B5,data!$A$1:$CA$300,26,FALSE))</f>
        <v>日曜、祝日、年末年始、お盆</v>
      </c>
      <c r="G9" s="148"/>
      <c r="H9" s="148"/>
      <c r="I9" s="148"/>
      <c r="J9" s="148"/>
      <c r="K9" s="148"/>
      <c r="L9" s="148"/>
      <c r="M9" s="148"/>
      <c r="N9" s="148"/>
      <c r="O9" s="149"/>
      <c r="P9" s="132"/>
      <c r="Q9" s="132"/>
      <c r="R9" s="135"/>
    </row>
    <row r="10" spans="2:18" ht="19.5" customHeight="1">
      <c r="B10" s="129"/>
      <c r="C10" s="140"/>
      <c r="D10" s="132"/>
      <c r="E10" s="132"/>
      <c r="F10" s="147"/>
      <c r="G10" s="148"/>
      <c r="H10" s="148"/>
      <c r="I10" s="148"/>
      <c r="J10" s="148"/>
      <c r="K10" s="148"/>
      <c r="L10" s="148"/>
      <c r="M10" s="148"/>
      <c r="N10" s="148"/>
      <c r="O10" s="149"/>
      <c r="P10" s="132"/>
      <c r="Q10" s="132"/>
      <c r="R10" s="135"/>
    </row>
    <row r="11" spans="2:18" ht="19.5" customHeight="1">
      <c r="B11" s="129"/>
      <c r="C11" s="12" t="s">
        <v>526</v>
      </c>
      <c r="D11" s="17" t="str">
        <f>IF(B5="","",VLOOKUP(B5,data!$A$1:$CA$300,12,FALSE))</f>
        <v>018-870-4800</v>
      </c>
      <c r="E11" s="132"/>
      <c r="F11" s="147" t="str">
        <f>IF(B5="","",VLOOKUP(B5,data!$A$1:$CA$300,78,FALSE))</f>
        <v/>
      </c>
      <c r="G11" s="148"/>
      <c r="H11" s="148"/>
      <c r="I11" s="148"/>
      <c r="J11" s="148"/>
      <c r="K11" s="148"/>
      <c r="L11" s="148"/>
      <c r="M11" s="148"/>
      <c r="N11" s="148"/>
      <c r="O11" s="149"/>
      <c r="P11" s="132"/>
      <c r="Q11" s="132"/>
      <c r="R11" s="135"/>
    </row>
    <row r="12" spans="2:18" ht="19.5" customHeight="1">
      <c r="B12" s="130"/>
      <c r="C12" s="13" t="s">
        <v>1184</v>
      </c>
      <c r="D12" s="18" t="str">
        <f>IF(B5="","",VLOOKUP(B5,data!$A$1:$CA$300,13,FALSE))</f>
        <v>018-873-7745</v>
      </c>
      <c r="E12" s="133"/>
      <c r="F12" s="150"/>
      <c r="G12" s="151"/>
      <c r="H12" s="151"/>
      <c r="I12" s="151"/>
      <c r="J12" s="151"/>
      <c r="K12" s="151"/>
      <c r="L12" s="151"/>
      <c r="M12" s="151"/>
      <c r="N12" s="151"/>
      <c r="O12" s="152"/>
      <c r="P12" s="132"/>
      <c r="Q12" s="132"/>
      <c r="R12" s="135"/>
    </row>
    <row r="13" spans="2:18" ht="19.5" customHeight="1">
      <c r="B13" s="128">
        <v>2</v>
      </c>
      <c r="C13" s="139" t="s">
        <v>1439</v>
      </c>
      <c r="D13" s="142" t="str">
        <f>IF(B13="","",VLOOKUP(B13,data!$A$1:$CA$300,9,FALSE))</f>
        <v>せきクリニック</v>
      </c>
      <c r="E13" s="131" t="str">
        <f>IF(B13="","",VLOOKUP(B13,data!$A$1:$CA$300,16,FALSE))</f>
        <v>内科・消化器科・
胃腸科・肛門科・
乳腺外科</v>
      </c>
      <c r="F13" s="172" t="s">
        <v>700</v>
      </c>
      <c r="G13" s="172"/>
      <c r="H13" s="172"/>
      <c r="I13" s="166" t="s">
        <v>1438</v>
      </c>
      <c r="J13" s="167"/>
      <c r="K13" s="167"/>
      <c r="L13" s="167"/>
      <c r="M13" s="167"/>
      <c r="N13" s="167"/>
      <c r="O13" s="168"/>
      <c r="P13" s="145" t="str">
        <f>IF(B13="","",VLOOKUP(B13,data!$A$1:$CA$300,27,FALSE))</f>
        <v>不可</v>
      </c>
      <c r="Q13" s="145" t="str">
        <f>IF(B13="","",VLOOKUP(B13,data!$A$1:$CA$300,29,FALSE))</f>
        <v>不可</v>
      </c>
      <c r="R13" s="134" t="str">
        <f>HYPERLINK(IF(B13="","",VLOOKUP(B13,data!$A$1:$CA$300,14,FALSE)))</f>
        <v>https://seki-clinic.net</v>
      </c>
    </row>
    <row r="14" spans="2:18" ht="19.5" customHeight="1">
      <c r="B14" s="129"/>
      <c r="C14" s="140"/>
      <c r="D14" s="143"/>
      <c r="E14" s="132"/>
      <c r="F14" s="19" t="str">
        <f>IF(B13="","",VLOOKUP(B13,data!$A$1:$CA$300,19,FALSE))</f>
        <v>08:30</v>
      </c>
      <c r="G14" s="21" t="s">
        <v>8</v>
      </c>
      <c r="H14" s="23" t="str">
        <f>IF(B13="","",VLOOKUP(B13,data!$A$1:$CA$300,20,FALSE))</f>
        <v>12:00</v>
      </c>
      <c r="I14" s="201" t="str">
        <f>IF(B13="","",VLOOKUP(B13,data!$A$1:$CA$300,18,FALSE))</f>
        <v>月曜・火曜・水曜・木曜・金曜・土曜</v>
      </c>
      <c r="J14" s="202"/>
      <c r="K14" s="202"/>
      <c r="L14" s="202"/>
      <c r="M14" s="202"/>
      <c r="N14" s="202"/>
      <c r="O14" s="203"/>
      <c r="P14" s="146"/>
      <c r="Q14" s="146"/>
      <c r="R14" s="135"/>
    </row>
    <row r="15" spans="2:18" ht="19.5" customHeight="1">
      <c r="B15" s="129"/>
      <c r="C15" s="141"/>
      <c r="D15" s="144"/>
      <c r="E15" s="132"/>
      <c r="F15" s="20" t="str">
        <f>IF(B13="","",VLOOKUP(B13,data!$A$1:$CA$300,22,FALSE))</f>
        <v>14:30</v>
      </c>
      <c r="G15" s="22" t="s">
        <v>8</v>
      </c>
      <c r="H15" s="24" t="str">
        <f>IF(B13="","",VLOOKUP(B13,data!$A$1:$CA$300,23,FALSE))</f>
        <v>18:00</v>
      </c>
      <c r="I15" s="204" t="str">
        <f>IF(B13="","",VLOOKUP(B13,data!$A$1:$CA$300,21,FALSE))</f>
        <v>月曜・火曜・木曜・金曜</v>
      </c>
      <c r="J15" s="205"/>
      <c r="K15" s="205"/>
      <c r="L15" s="205"/>
      <c r="M15" s="205"/>
      <c r="N15" s="205"/>
      <c r="O15" s="206"/>
      <c r="P15" s="132" t="str">
        <f>IF(B13="","",VLOOKUP(B13,data!$A$1:$CA$191,28,FALSE))</f>
        <v/>
      </c>
      <c r="Q15" s="132" t="str">
        <f>IF(B13="","",VLOOKUP(B13,data!$A$1:$CA$191,30,FALSE))</f>
        <v/>
      </c>
      <c r="R15" s="135"/>
    </row>
    <row r="16" spans="2:18" ht="19.5" customHeight="1">
      <c r="B16" s="129"/>
      <c r="C16" s="12" t="s">
        <v>637</v>
      </c>
      <c r="D16" s="16" t="str">
        <f>IF(B13="","",VLOOKUP(B13,data!$A$1:$CA$300,10,FALSE))</f>
        <v>010-0101</v>
      </c>
      <c r="E16" s="132"/>
      <c r="F16" s="169" t="s">
        <v>1437</v>
      </c>
      <c r="G16" s="170"/>
      <c r="H16" s="170"/>
      <c r="I16" s="170"/>
      <c r="J16" s="170"/>
      <c r="K16" s="170"/>
      <c r="L16" s="170"/>
      <c r="M16" s="170"/>
      <c r="N16" s="170"/>
      <c r="O16" s="171"/>
      <c r="P16" s="132"/>
      <c r="Q16" s="132"/>
      <c r="R16" s="135"/>
    </row>
    <row r="17" spans="2:18" ht="19.5" customHeight="1">
      <c r="B17" s="129"/>
      <c r="C17" s="140" t="s">
        <v>515</v>
      </c>
      <c r="D17" s="132" t="str">
        <f>IF(B13="","",VLOOKUP(B13,data!$A$1:$CA$300,11,FALSE))</f>
        <v>潟上市天王字長沼42-5</v>
      </c>
      <c r="E17" s="132"/>
      <c r="F17" s="147" t="str">
        <f>IF(B13="","",VLOOKUP(B13,data!$A$1:$CA$300,26,FALSE))</f>
        <v>日曜、祝日、年末年始、お盆</v>
      </c>
      <c r="G17" s="148"/>
      <c r="H17" s="148"/>
      <c r="I17" s="148"/>
      <c r="J17" s="148"/>
      <c r="K17" s="148"/>
      <c r="L17" s="148"/>
      <c r="M17" s="148"/>
      <c r="N17" s="148"/>
      <c r="O17" s="149"/>
      <c r="P17" s="132"/>
      <c r="Q17" s="132"/>
      <c r="R17" s="135"/>
    </row>
    <row r="18" spans="2:18" ht="19.5" customHeight="1">
      <c r="B18" s="129"/>
      <c r="C18" s="140"/>
      <c r="D18" s="132"/>
      <c r="E18" s="132"/>
      <c r="F18" s="147"/>
      <c r="G18" s="148"/>
      <c r="H18" s="148"/>
      <c r="I18" s="148"/>
      <c r="J18" s="148"/>
      <c r="K18" s="148"/>
      <c r="L18" s="148"/>
      <c r="M18" s="148"/>
      <c r="N18" s="148"/>
      <c r="O18" s="149"/>
      <c r="P18" s="132"/>
      <c r="Q18" s="132"/>
      <c r="R18" s="135"/>
    </row>
    <row r="19" spans="2:18" ht="19.5" customHeight="1">
      <c r="B19" s="129"/>
      <c r="C19" s="12" t="s">
        <v>526</v>
      </c>
      <c r="D19" s="17" t="str">
        <f>IF(B13="","",VLOOKUP(B13,data!$A$1:$CA$300,12,FALSE))</f>
        <v>018-872-4088</v>
      </c>
      <c r="E19" s="132"/>
      <c r="F19" s="147" t="str">
        <f>IF(B13="","",VLOOKUP(B13,data!$A$1:$CA$300,78,FALSE))</f>
        <v/>
      </c>
      <c r="G19" s="148"/>
      <c r="H19" s="148"/>
      <c r="I19" s="148"/>
      <c r="J19" s="148"/>
      <c r="K19" s="148"/>
      <c r="L19" s="148"/>
      <c r="M19" s="148"/>
      <c r="N19" s="148"/>
      <c r="O19" s="149"/>
      <c r="P19" s="132"/>
      <c r="Q19" s="132"/>
      <c r="R19" s="135"/>
    </row>
    <row r="20" spans="2:18" ht="19.5" customHeight="1">
      <c r="B20" s="129"/>
      <c r="C20" s="13" t="s">
        <v>1184</v>
      </c>
      <c r="D20" s="18" t="str">
        <f>IF(B13="","",VLOOKUP(B13,data!$A$1:$CA$300,13,FALSE))</f>
        <v>018-872-4080</v>
      </c>
      <c r="E20" s="133"/>
      <c r="F20" s="150"/>
      <c r="G20" s="151"/>
      <c r="H20" s="151"/>
      <c r="I20" s="151"/>
      <c r="J20" s="151"/>
      <c r="K20" s="151"/>
      <c r="L20" s="151"/>
      <c r="M20" s="151"/>
      <c r="N20" s="151"/>
      <c r="O20" s="152"/>
      <c r="P20" s="132"/>
      <c r="Q20" s="132"/>
      <c r="R20" s="135"/>
    </row>
    <row r="21" spans="2:18" ht="19.5" customHeight="1">
      <c r="B21" s="128">
        <v>3</v>
      </c>
      <c r="C21" s="139" t="s">
        <v>1439</v>
      </c>
      <c r="D21" s="142" t="str">
        <f>IF(B21="","",VLOOKUP(B21,data!$A$1:$CA$300,9,FALSE))</f>
        <v>対馬耳鼻咽喉科医院</v>
      </c>
      <c r="E21" s="131" t="str">
        <f>IF(B21="","",VLOOKUP(B21,data!$A$1:$CA$300,16,FALSE))</f>
        <v>耳鼻咽喉科</v>
      </c>
      <c r="F21" s="172" t="s">
        <v>700</v>
      </c>
      <c r="G21" s="172"/>
      <c r="H21" s="172"/>
      <c r="I21" s="166" t="s">
        <v>1438</v>
      </c>
      <c r="J21" s="167"/>
      <c r="K21" s="167"/>
      <c r="L21" s="167"/>
      <c r="M21" s="167"/>
      <c r="N21" s="167"/>
      <c r="O21" s="168"/>
      <c r="P21" s="145" t="str">
        <f>IF(B21="","",VLOOKUP(B21,data!$A$1:$CA$300,27,FALSE))</f>
        <v>不可</v>
      </c>
      <c r="Q21" s="145" t="str">
        <f>IF(B21="","",VLOOKUP(B21,data!$A$1:$CA$300,29,FALSE))</f>
        <v>不可</v>
      </c>
      <c r="R21" s="135" t="str">
        <f>IF(B21="","",VLOOKUP(B21,data!$A$1:$CA$300,14,FALSE))</f>
        <v/>
      </c>
    </row>
    <row r="22" spans="2:18" ht="19.5" customHeight="1">
      <c r="B22" s="129"/>
      <c r="C22" s="140"/>
      <c r="D22" s="143"/>
      <c r="E22" s="132"/>
      <c r="F22" s="19" t="str">
        <f>IF(B21="","",VLOOKUP(B21,data!$A$1:$CA$300,19,FALSE))</f>
        <v>09:00</v>
      </c>
      <c r="G22" s="21" t="s">
        <v>8</v>
      </c>
      <c r="H22" s="23" t="str">
        <f>IF(B21="","",VLOOKUP(B21,data!$A$1:$CA$300,20,FALSE))</f>
        <v>12:00</v>
      </c>
      <c r="I22" s="201" t="str">
        <f>IF(B21="","",VLOOKUP(B21,data!$A$1:$CA$300,18,FALSE))</f>
        <v>月曜・火曜・水曜・木曜・金曜・土曜</v>
      </c>
      <c r="J22" s="202"/>
      <c r="K22" s="202"/>
      <c r="L22" s="202"/>
      <c r="M22" s="202"/>
      <c r="N22" s="202"/>
      <c r="O22" s="203"/>
      <c r="P22" s="146"/>
      <c r="Q22" s="146"/>
      <c r="R22" s="135"/>
    </row>
    <row r="23" spans="2:18" ht="19.5" customHeight="1">
      <c r="B23" s="129"/>
      <c r="C23" s="141"/>
      <c r="D23" s="144"/>
      <c r="E23" s="132"/>
      <c r="F23" s="20" t="str">
        <f>IF(B21="","",VLOOKUP(B21,data!$A$1:$CA$300,22,FALSE))</f>
        <v>14:00</v>
      </c>
      <c r="G23" s="22" t="s">
        <v>8</v>
      </c>
      <c r="H23" s="24" t="str">
        <f>IF(B21="","",VLOOKUP(B21,data!$A$1:$CA$300,23,FALSE))</f>
        <v>18:00</v>
      </c>
      <c r="I23" s="204" t="str">
        <f>IF(B21="","",VLOOKUP(B21,data!$A$1:$CA$300,21,FALSE))</f>
        <v>月曜・火曜・木曜・金曜</v>
      </c>
      <c r="J23" s="205"/>
      <c r="K23" s="205"/>
      <c r="L23" s="205"/>
      <c r="M23" s="205"/>
      <c r="N23" s="205"/>
      <c r="O23" s="206"/>
      <c r="P23" s="132" t="str">
        <f>IF(B21="","",VLOOKUP(B21,data!$A$1:$CA$191,28,FALSE))</f>
        <v/>
      </c>
      <c r="Q23" s="132" t="str">
        <f>IF(B21="","",VLOOKUP(B21,data!$A$1:$CA$191,30,FALSE))</f>
        <v/>
      </c>
      <c r="R23" s="135"/>
    </row>
    <row r="24" spans="2:18" ht="19.5" customHeight="1">
      <c r="B24" s="129"/>
      <c r="C24" s="12" t="s">
        <v>637</v>
      </c>
      <c r="D24" s="16" t="str">
        <f>IF(B21="","",VLOOKUP(B21,data!$A$1:$CA$300,10,FALSE))</f>
        <v>010-0101</v>
      </c>
      <c r="E24" s="132"/>
      <c r="F24" s="169" t="s">
        <v>1437</v>
      </c>
      <c r="G24" s="170"/>
      <c r="H24" s="170"/>
      <c r="I24" s="170"/>
      <c r="J24" s="170"/>
      <c r="K24" s="170"/>
      <c r="L24" s="170"/>
      <c r="M24" s="170"/>
      <c r="N24" s="170"/>
      <c r="O24" s="171"/>
      <c r="P24" s="132"/>
      <c r="Q24" s="132"/>
      <c r="R24" s="135"/>
    </row>
    <row r="25" spans="2:18" ht="19.5" customHeight="1">
      <c r="B25" s="129"/>
      <c r="C25" s="140" t="s">
        <v>515</v>
      </c>
      <c r="D25" s="132" t="str">
        <f>IF(B21="","",VLOOKUP(B21,data!$A$1:$CA$300,11,FALSE))</f>
        <v>潟上市天王字追分西2-71</v>
      </c>
      <c r="E25" s="132"/>
      <c r="F25" s="147" t="str">
        <f>IF(B21="","",VLOOKUP(B21,data!$A$1:$CA$300,26,FALSE))</f>
        <v>日、祝日、年末年始、お盆</v>
      </c>
      <c r="G25" s="148"/>
      <c r="H25" s="148"/>
      <c r="I25" s="148"/>
      <c r="J25" s="148"/>
      <c r="K25" s="148"/>
      <c r="L25" s="148"/>
      <c r="M25" s="148"/>
      <c r="N25" s="148"/>
      <c r="O25" s="149"/>
      <c r="P25" s="132"/>
      <c r="Q25" s="132"/>
      <c r="R25" s="135"/>
    </row>
    <row r="26" spans="2:18" ht="19.5" customHeight="1">
      <c r="B26" s="129"/>
      <c r="C26" s="140"/>
      <c r="D26" s="132"/>
      <c r="E26" s="132"/>
      <c r="F26" s="147"/>
      <c r="G26" s="148"/>
      <c r="H26" s="148"/>
      <c r="I26" s="148"/>
      <c r="J26" s="148"/>
      <c r="K26" s="148"/>
      <c r="L26" s="148"/>
      <c r="M26" s="148"/>
      <c r="N26" s="148"/>
      <c r="O26" s="149"/>
      <c r="P26" s="132"/>
      <c r="Q26" s="132"/>
      <c r="R26" s="135"/>
    </row>
    <row r="27" spans="2:18" ht="19.5" customHeight="1">
      <c r="B27" s="129"/>
      <c r="C27" s="12" t="s">
        <v>526</v>
      </c>
      <c r="D27" s="17" t="str">
        <f>IF(B21="","",VLOOKUP(B21,data!$A$1:$CA$300,12,FALSE))</f>
        <v>018-872-1881</v>
      </c>
      <c r="E27" s="132"/>
      <c r="F27" s="147" t="str">
        <f>IF(B21="","",VLOOKUP(B21,data!$A$1:$CA$300,78,FALSE))</f>
        <v/>
      </c>
      <c r="G27" s="148"/>
      <c r="H27" s="148"/>
      <c r="I27" s="148"/>
      <c r="J27" s="148"/>
      <c r="K27" s="148"/>
      <c r="L27" s="148"/>
      <c r="M27" s="148"/>
      <c r="N27" s="148"/>
      <c r="O27" s="149"/>
      <c r="P27" s="132"/>
      <c r="Q27" s="132"/>
      <c r="R27" s="135"/>
    </row>
    <row r="28" spans="2:18" ht="19.5" customHeight="1">
      <c r="B28" s="130"/>
      <c r="C28" s="13" t="s">
        <v>1184</v>
      </c>
      <c r="D28" s="18" t="str">
        <f>IF(B21="","",VLOOKUP(B21,data!$A$1:$CA$300,13,FALSE))</f>
        <v>018-872-1882</v>
      </c>
      <c r="E28" s="133"/>
      <c r="F28" s="150"/>
      <c r="G28" s="151"/>
      <c r="H28" s="151"/>
      <c r="I28" s="151"/>
      <c r="J28" s="151"/>
      <c r="K28" s="151"/>
      <c r="L28" s="151"/>
      <c r="M28" s="151"/>
      <c r="N28" s="151"/>
      <c r="O28" s="152"/>
      <c r="P28" s="132"/>
      <c r="Q28" s="132"/>
      <c r="R28" s="135"/>
    </row>
    <row r="29" spans="2:18" ht="19.5" customHeight="1">
      <c r="B29" s="128">
        <v>4</v>
      </c>
      <c r="C29" s="139" t="s">
        <v>1439</v>
      </c>
      <c r="D29" s="142" t="str">
        <f>IF(B29="","",VLOOKUP(B29,data!$A$1:$CA$300,9,FALSE))</f>
        <v>出戸診療所</v>
      </c>
      <c r="E29" s="131" t="str">
        <f>IF(B29="","",VLOOKUP(B29,data!$A$1:$CA$300,16,FALSE))</f>
        <v>内科・小児科</v>
      </c>
      <c r="F29" s="172" t="s">
        <v>700</v>
      </c>
      <c r="G29" s="172"/>
      <c r="H29" s="172"/>
      <c r="I29" s="166" t="s">
        <v>1438</v>
      </c>
      <c r="J29" s="167"/>
      <c r="K29" s="167"/>
      <c r="L29" s="167"/>
      <c r="M29" s="167"/>
      <c r="N29" s="167"/>
      <c r="O29" s="168"/>
      <c r="P29" s="145" t="str">
        <f>IF(B29="","",VLOOKUP(B29,data!$A$1:$CA$300,27,FALSE))</f>
        <v>可</v>
      </c>
      <c r="Q29" s="145" t="str">
        <f>IF(B29="","",VLOOKUP(B29,data!$A$1:$CA$300,29,FALSE))</f>
        <v>可</v>
      </c>
      <c r="R29" s="135" t="str">
        <f>IF(B29="","",VLOOKUP(B29,data!$A$1:$CA$300,14,FALSE))</f>
        <v/>
      </c>
    </row>
    <row r="30" spans="2:18" ht="19.5" customHeight="1">
      <c r="B30" s="129"/>
      <c r="C30" s="140"/>
      <c r="D30" s="143"/>
      <c r="E30" s="132"/>
      <c r="F30" s="19" t="str">
        <f>IF(B29="","",VLOOKUP(B29,data!$A$1:$CA$300,19,FALSE))</f>
        <v>09:00</v>
      </c>
      <c r="G30" s="21" t="s">
        <v>8</v>
      </c>
      <c r="H30" s="23" t="str">
        <f>IF(B29="","",VLOOKUP(B29,data!$A$1:$CA$300,20,FALSE))</f>
        <v>12:30</v>
      </c>
      <c r="I30" s="173" t="str">
        <f>IF(B29="","",VLOOKUP(B29,data!$A$1:$CA$300,18,FALSE))</f>
        <v>月曜・火曜・水曜・木曜・金曜・土曜</v>
      </c>
      <c r="J30" s="174"/>
      <c r="K30" s="174"/>
      <c r="L30" s="174"/>
      <c r="M30" s="174"/>
      <c r="N30" s="174"/>
      <c r="O30" s="175"/>
      <c r="P30" s="146"/>
      <c r="Q30" s="146"/>
      <c r="R30" s="135"/>
    </row>
    <row r="31" spans="2:18" ht="19.5" customHeight="1">
      <c r="B31" s="129"/>
      <c r="C31" s="141"/>
      <c r="D31" s="144"/>
      <c r="E31" s="132"/>
      <c r="F31" s="20" t="str">
        <f>IF(B29="","",VLOOKUP(B29,data!$A$1:$CA$300,22,FALSE))</f>
        <v>13:30</v>
      </c>
      <c r="G31" s="22" t="s">
        <v>8</v>
      </c>
      <c r="H31" s="24" t="str">
        <f>IF(B29="","",VLOOKUP(B29,data!$A$1:$CA$300,23,FALSE))</f>
        <v>17:00</v>
      </c>
      <c r="I31" s="176" t="str">
        <f>IF(B29="","",VLOOKUP(B29,data!$A$1:$CA$300,21,FALSE))</f>
        <v>月曜・火曜・木曜・金曜</v>
      </c>
      <c r="J31" s="177"/>
      <c r="K31" s="177"/>
      <c r="L31" s="177"/>
      <c r="M31" s="177"/>
      <c r="N31" s="177"/>
      <c r="O31" s="178"/>
      <c r="P31" s="132" t="str">
        <f>IF(B29="","",VLOOKUP(B29,data!$A$1:$CA$191,28,FALSE))</f>
        <v/>
      </c>
      <c r="Q31" s="132" t="str">
        <f>IF(B29="","",VLOOKUP(B29,data!$A$1:$CA$191,30,FALSE))</f>
        <v/>
      </c>
      <c r="R31" s="135"/>
    </row>
    <row r="32" spans="2:18" ht="19.5" customHeight="1">
      <c r="B32" s="129"/>
      <c r="C32" s="12" t="s">
        <v>637</v>
      </c>
      <c r="D32" s="16" t="str">
        <f>IF(B29="","",VLOOKUP(B29,data!$A$1:$CA$300,10,FALSE))</f>
        <v>010-0201</v>
      </c>
      <c r="E32" s="132"/>
      <c r="F32" s="169" t="s">
        <v>1437</v>
      </c>
      <c r="G32" s="170"/>
      <c r="H32" s="170"/>
      <c r="I32" s="170"/>
      <c r="J32" s="170"/>
      <c r="K32" s="170"/>
      <c r="L32" s="170"/>
      <c r="M32" s="170"/>
      <c r="N32" s="170"/>
      <c r="O32" s="171"/>
      <c r="P32" s="132"/>
      <c r="Q32" s="132"/>
      <c r="R32" s="135"/>
    </row>
    <row r="33" spans="2:18" ht="19.5" customHeight="1">
      <c r="B33" s="129"/>
      <c r="C33" s="140" t="s">
        <v>515</v>
      </c>
      <c r="D33" s="132" t="str">
        <f>IF(B29="","",VLOOKUP(B29,data!$A$1:$CA$300,11,FALSE))</f>
        <v>潟上市天王字北野307-55</v>
      </c>
      <c r="E33" s="132"/>
      <c r="F33" s="147" t="str">
        <f>IF(B29="","",VLOOKUP(B29,data!$A$1:$CA$300,26,FALSE))</f>
        <v>水曜・土曜午後、日曜、祝日、年末年始、お盆</v>
      </c>
      <c r="G33" s="148"/>
      <c r="H33" s="148"/>
      <c r="I33" s="148"/>
      <c r="J33" s="148"/>
      <c r="K33" s="148"/>
      <c r="L33" s="148"/>
      <c r="M33" s="148"/>
      <c r="N33" s="148"/>
      <c r="O33" s="149"/>
      <c r="P33" s="132"/>
      <c r="Q33" s="132"/>
      <c r="R33" s="135"/>
    </row>
    <row r="34" spans="2:18" ht="19.5" customHeight="1">
      <c r="B34" s="129"/>
      <c r="C34" s="140"/>
      <c r="D34" s="132"/>
      <c r="E34" s="132"/>
      <c r="F34" s="147"/>
      <c r="G34" s="148"/>
      <c r="H34" s="148"/>
      <c r="I34" s="148"/>
      <c r="J34" s="148"/>
      <c r="K34" s="148"/>
      <c r="L34" s="148"/>
      <c r="M34" s="148"/>
      <c r="N34" s="148"/>
      <c r="O34" s="149"/>
      <c r="P34" s="132"/>
      <c r="Q34" s="132"/>
      <c r="R34" s="135"/>
    </row>
    <row r="35" spans="2:18" ht="19.5" customHeight="1">
      <c r="B35" s="129"/>
      <c r="C35" s="12" t="s">
        <v>526</v>
      </c>
      <c r="D35" s="17" t="str">
        <f>IF(B29="","",VLOOKUP(B29,data!$A$1:$CA$300,12,FALSE))</f>
        <v>018-878-7710</v>
      </c>
      <c r="E35" s="132"/>
      <c r="F35" s="155" t="str">
        <f>IF(B29="","",VLOOKUP(B29,data!$A$1:$CA$300,78,FALSE))</f>
        <v>藤原記念病院と連携</v>
      </c>
      <c r="G35" s="156"/>
      <c r="H35" s="156"/>
      <c r="I35" s="156"/>
      <c r="J35" s="156"/>
      <c r="K35" s="156"/>
      <c r="L35" s="156"/>
      <c r="M35" s="156"/>
      <c r="N35" s="156"/>
      <c r="O35" s="157"/>
      <c r="P35" s="132"/>
      <c r="Q35" s="132"/>
      <c r="R35" s="135"/>
    </row>
    <row r="36" spans="2:18" ht="19.5" customHeight="1">
      <c r="B36" s="130"/>
      <c r="C36" s="13" t="s">
        <v>1184</v>
      </c>
      <c r="D36" s="18" t="str">
        <f>IF(B29="","",VLOOKUP(B29,data!$A$1:$CA$300,13,FALSE))</f>
        <v>018-838-7510</v>
      </c>
      <c r="E36" s="133"/>
      <c r="F36" s="158"/>
      <c r="G36" s="159"/>
      <c r="H36" s="159"/>
      <c r="I36" s="159"/>
      <c r="J36" s="159"/>
      <c r="K36" s="159"/>
      <c r="L36" s="159"/>
      <c r="M36" s="159"/>
      <c r="N36" s="159"/>
      <c r="O36" s="160"/>
      <c r="P36" s="133"/>
      <c r="Q36" s="133"/>
      <c r="R36" s="135"/>
    </row>
    <row r="37" spans="2:18" ht="19.5" customHeight="1">
      <c r="B37" s="128">
        <v>5</v>
      </c>
      <c r="C37" s="139" t="s">
        <v>1439</v>
      </c>
      <c r="D37" s="142" t="str">
        <f>IF(B37="","",VLOOKUP(B37,data!$A$1:$CA$300,9,FALSE))</f>
        <v>藤原記念病院</v>
      </c>
      <c r="E37" s="162" t="str">
        <f>IF(B37="","",VLOOKUP(B37,data!$A$1:$CA$300,16,FALSE))</f>
        <v>内科・呼吸器科・
消化器科・胃腸科・
循環器科・小児科・
外科・整形外科・
脳神経外科・皮膚科・
泌尿器科・肛門科・
眼科・耳鼻咽喉科・
放射線科・心療内科・
アレルギー科・
リハビリテーション科・
リウマチ科</v>
      </c>
      <c r="F37" s="165" t="s">
        <v>700</v>
      </c>
      <c r="G37" s="165"/>
      <c r="H37" s="165"/>
      <c r="I37" s="166" t="s">
        <v>1438</v>
      </c>
      <c r="J37" s="167"/>
      <c r="K37" s="167"/>
      <c r="L37" s="167"/>
      <c r="M37" s="167"/>
      <c r="N37" s="167"/>
      <c r="O37" s="168"/>
      <c r="P37" s="145" t="str">
        <f>IF(B37="","",VLOOKUP(B37,data!$A$1:$CA$300,27,FALSE))</f>
        <v>可</v>
      </c>
      <c r="Q37" s="145" t="str">
        <f>IF(B37="","",VLOOKUP(B37,data!$A$1:$CA$300,29,FALSE))</f>
        <v>可</v>
      </c>
      <c r="R37" s="134" t="str">
        <f>HYPERLINK(IF(B37="","",VLOOKUP(B37,data!$A$1:$CA$300,14,FALSE)))</f>
        <v>https://www.fujiwarahsp.or.jp/</v>
      </c>
    </row>
    <row r="38" spans="2:18" ht="19.5" customHeight="1">
      <c r="B38" s="129"/>
      <c r="C38" s="140"/>
      <c r="D38" s="143"/>
      <c r="E38" s="163"/>
      <c r="F38" s="19" t="str">
        <f>IF(B37="","",VLOOKUP(B37,data!$A$1:$CA$300,19,FALSE))</f>
        <v>09:00</v>
      </c>
      <c r="G38" s="21" t="s">
        <v>8</v>
      </c>
      <c r="H38" s="23" t="str">
        <f>IF(B37="","",VLOOKUP(B37,data!$A$1:$CA$300,20,FALSE))</f>
        <v>12:00</v>
      </c>
      <c r="I38" s="173" t="str">
        <f>IF(B37="","",VLOOKUP(B37,data!$A$1:$CA$300,18,FALSE))</f>
        <v>月曜・火曜・水曜・木曜・金曜・土曜</v>
      </c>
      <c r="J38" s="174"/>
      <c r="K38" s="174"/>
      <c r="L38" s="174"/>
      <c r="M38" s="174"/>
      <c r="N38" s="174"/>
      <c r="O38" s="175"/>
      <c r="P38" s="146"/>
      <c r="Q38" s="146"/>
      <c r="R38" s="135"/>
    </row>
    <row r="39" spans="2:18" ht="19.5" customHeight="1">
      <c r="B39" s="129"/>
      <c r="C39" s="141"/>
      <c r="D39" s="144"/>
      <c r="E39" s="163"/>
      <c r="F39" s="20" t="str">
        <f>IF(B37="","",VLOOKUP(B37,data!$A$1:$CA$300,22,FALSE))</f>
        <v>13:30</v>
      </c>
      <c r="G39" s="22" t="s">
        <v>8</v>
      </c>
      <c r="H39" s="24" t="str">
        <f>IF(B37="","",VLOOKUP(B37,data!$A$1:$CA$300,23,FALSE))</f>
        <v>17:00</v>
      </c>
      <c r="I39" s="176" t="str">
        <f>IF(B37="","",VLOOKUP(B37,data!$A$1:$CA$300,21,FALSE))</f>
        <v>月曜・火曜・水曜・木曜・金曜</v>
      </c>
      <c r="J39" s="177"/>
      <c r="K39" s="177"/>
      <c r="L39" s="177"/>
      <c r="M39" s="177"/>
      <c r="N39" s="177"/>
      <c r="O39" s="178"/>
      <c r="P39" s="132" t="str">
        <f>IF(B37="","",VLOOKUP(B37,data!$A$1:$CA$191,28,FALSE))</f>
        <v/>
      </c>
      <c r="Q39" s="132" t="str">
        <f>IF(B37="","",VLOOKUP(B37,data!$A$1:$CA$191,30,FALSE))</f>
        <v/>
      </c>
      <c r="R39" s="135"/>
    </row>
    <row r="40" spans="2:18" ht="19.5" customHeight="1">
      <c r="B40" s="129"/>
      <c r="C40" s="12" t="s">
        <v>637</v>
      </c>
      <c r="D40" s="16" t="str">
        <f>IF(B37="","",VLOOKUP(B37,data!$A$1:$CA$300,10,FALSE))</f>
        <v>010-0201</v>
      </c>
      <c r="E40" s="163"/>
      <c r="F40" s="169" t="s">
        <v>1437</v>
      </c>
      <c r="G40" s="170"/>
      <c r="H40" s="170"/>
      <c r="I40" s="170"/>
      <c r="J40" s="170"/>
      <c r="K40" s="170"/>
      <c r="L40" s="170"/>
      <c r="M40" s="170"/>
      <c r="N40" s="170"/>
      <c r="O40" s="171"/>
      <c r="P40" s="132"/>
      <c r="Q40" s="132"/>
      <c r="R40" s="135"/>
    </row>
    <row r="41" spans="2:18" ht="19.5" customHeight="1">
      <c r="B41" s="129"/>
      <c r="C41" s="140" t="s">
        <v>515</v>
      </c>
      <c r="D41" s="132" t="str">
        <f>IF(B37="","",VLOOKUP(B37,data!$A$1:$CA$300,11,FALSE))</f>
        <v>潟上市天王字上江川47</v>
      </c>
      <c r="E41" s="163"/>
      <c r="F41" s="147" t="str">
        <f>IF(B37="","",VLOOKUP(B37,data!$A$1:$CA$300,26,FALSE))</f>
        <v>日曜、祝日、年末年始、お盆</v>
      </c>
      <c r="G41" s="148"/>
      <c r="H41" s="148"/>
      <c r="I41" s="148"/>
      <c r="J41" s="148"/>
      <c r="K41" s="148"/>
      <c r="L41" s="148"/>
      <c r="M41" s="148"/>
      <c r="N41" s="148"/>
      <c r="O41" s="149"/>
      <c r="P41" s="132"/>
      <c r="Q41" s="132"/>
      <c r="R41" s="135"/>
    </row>
    <row r="42" spans="2:18" ht="19.5" customHeight="1">
      <c r="B42" s="129"/>
      <c r="C42" s="140"/>
      <c r="D42" s="132"/>
      <c r="E42" s="163"/>
      <c r="F42" s="147"/>
      <c r="G42" s="148"/>
      <c r="H42" s="148"/>
      <c r="I42" s="148"/>
      <c r="J42" s="148"/>
      <c r="K42" s="148"/>
      <c r="L42" s="148"/>
      <c r="M42" s="148"/>
      <c r="N42" s="148"/>
      <c r="O42" s="149"/>
      <c r="P42" s="132"/>
      <c r="Q42" s="132"/>
      <c r="R42" s="135"/>
    </row>
    <row r="43" spans="2:18" ht="19.5" customHeight="1">
      <c r="B43" s="129"/>
      <c r="C43" s="12" t="s">
        <v>526</v>
      </c>
      <c r="D43" s="17" t="str">
        <f>IF(B37="","",VLOOKUP(B37,data!$A$1:$CA$300,12,FALSE))</f>
        <v>018-878-3131</v>
      </c>
      <c r="E43" s="163"/>
      <c r="F43" s="147" t="str">
        <f>IF(B37="","",VLOOKUP(B37,data!$A$1:$CA$300,78,FALSE))</f>
        <v/>
      </c>
      <c r="G43" s="148"/>
      <c r="H43" s="148"/>
      <c r="I43" s="148"/>
      <c r="J43" s="148"/>
      <c r="K43" s="148"/>
      <c r="L43" s="148"/>
      <c r="M43" s="148"/>
      <c r="N43" s="148"/>
      <c r="O43" s="149"/>
      <c r="P43" s="132"/>
      <c r="Q43" s="132"/>
      <c r="R43" s="135"/>
    </row>
    <row r="44" spans="2:18" ht="19.5" customHeight="1">
      <c r="B44" s="130"/>
      <c r="C44" s="13" t="s">
        <v>1184</v>
      </c>
      <c r="D44" s="18" t="str">
        <f>IF(B37="","",VLOOKUP(B37,data!$A$1:$CA$300,13,FALSE))</f>
        <v>018-878-6900</v>
      </c>
      <c r="E44" s="164"/>
      <c r="F44" s="150"/>
      <c r="G44" s="151"/>
      <c r="H44" s="151"/>
      <c r="I44" s="151"/>
      <c r="J44" s="151"/>
      <c r="K44" s="151"/>
      <c r="L44" s="151"/>
      <c r="M44" s="151"/>
      <c r="N44" s="151"/>
      <c r="O44" s="152"/>
      <c r="P44" s="133"/>
      <c r="Q44" s="133"/>
      <c r="R44" s="135"/>
    </row>
    <row r="45" spans="2:18" ht="19.5" customHeight="1">
      <c r="B45" s="128">
        <v>6</v>
      </c>
      <c r="C45" s="139" t="s">
        <v>1439</v>
      </c>
      <c r="D45" s="142" t="str">
        <f>IF(B45="","",VLOOKUP(B45,data!$A$1:$CA$300,9,FALSE))</f>
        <v>小玉医院</v>
      </c>
      <c r="E45" s="131" t="str">
        <f>IF(B45="","",VLOOKUP(B45,data!$A$1:$CA$300,16,FALSE))</f>
        <v>内科・呼吸器科・
循環器科・消化器科・
皮膚科・
アレルギー科・
小児科・脳神経外科・
外科・乳腺外科・
内分泌内科</v>
      </c>
      <c r="F45" s="165" t="s">
        <v>700</v>
      </c>
      <c r="G45" s="165"/>
      <c r="H45" s="165"/>
      <c r="I45" s="166" t="s">
        <v>1438</v>
      </c>
      <c r="J45" s="167"/>
      <c r="K45" s="167"/>
      <c r="L45" s="167"/>
      <c r="M45" s="167"/>
      <c r="N45" s="167"/>
      <c r="O45" s="168"/>
      <c r="P45" s="145" t="str">
        <f>IF(B45="","",VLOOKUP(B45,data!$A$1:$CA$300,27,FALSE))</f>
        <v>可</v>
      </c>
      <c r="Q45" s="145" t="str">
        <f>IF(B45="","",VLOOKUP(B45,data!$A$1:$CA$300,29,FALSE))</f>
        <v>可</v>
      </c>
      <c r="R45" s="134" t="str">
        <f>HYPERLINK(IF(B45="","",VLOOKUP(B45,data!$A$1:$CA$300,14,FALSE)))</f>
        <v>https://med.akita-seiwakai.jp/kodama/</v>
      </c>
    </row>
    <row r="46" spans="2:18" ht="19.5" customHeight="1">
      <c r="B46" s="129"/>
      <c r="C46" s="140"/>
      <c r="D46" s="143"/>
      <c r="E46" s="132"/>
      <c r="F46" s="19" t="str">
        <f>IF(B45="","",VLOOKUP(B45,data!$A$1:$CA$300,19,FALSE))</f>
        <v>09:00</v>
      </c>
      <c r="G46" s="21" t="s">
        <v>8</v>
      </c>
      <c r="H46" s="23" t="str">
        <f>IF(B45="","",VLOOKUP(B45,data!$A$1:$CA$300,20,FALSE))</f>
        <v>12:30</v>
      </c>
      <c r="I46" s="173" t="str">
        <f>IF(B45="","",VLOOKUP(B45,data!$A$1:$CA$300,18,FALSE))</f>
        <v>月曜・火曜・水曜・木曜・金曜・土曜</v>
      </c>
      <c r="J46" s="174"/>
      <c r="K46" s="174"/>
      <c r="L46" s="174"/>
      <c r="M46" s="174"/>
      <c r="N46" s="174"/>
      <c r="O46" s="175"/>
      <c r="P46" s="146"/>
      <c r="Q46" s="146"/>
      <c r="R46" s="135"/>
    </row>
    <row r="47" spans="2:18" ht="19.5" customHeight="1">
      <c r="B47" s="129"/>
      <c r="C47" s="141"/>
      <c r="D47" s="144"/>
      <c r="E47" s="132"/>
      <c r="F47" s="20" t="str">
        <f>IF(B45="","",VLOOKUP(B45,data!$A$1:$CA$300,22,FALSE))</f>
        <v>13:30</v>
      </c>
      <c r="G47" s="22" t="s">
        <v>8</v>
      </c>
      <c r="H47" s="24" t="str">
        <f>IF(B45="","",VLOOKUP(B45,data!$A$1:$CA$300,23,FALSE))</f>
        <v>17:30</v>
      </c>
      <c r="I47" s="176" t="str">
        <f>IF(B45="","",VLOOKUP(B45,data!$A$1:$CA$300,21,FALSE))</f>
        <v>月曜・火曜・水曜・木曜・金曜・土曜</v>
      </c>
      <c r="J47" s="177"/>
      <c r="K47" s="177"/>
      <c r="L47" s="177"/>
      <c r="M47" s="177"/>
      <c r="N47" s="177"/>
      <c r="O47" s="178"/>
      <c r="P47" s="132" t="str">
        <f>IF(B45="","",VLOOKUP(B45,data!$A$1:$CA$191,28,FALSE))</f>
        <v/>
      </c>
      <c r="Q47" s="132" t="str">
        <f>IF(B45="","",VLOOKUP(B45,data!$A$1:$CA$191,30,FALSE))</f>
        <v/>
      </c>
      <c r="R47" s="135"/>
    </row>
    <row r="48" spans="2:18" ht="19.5" customHeight="1">
      <c r="B48" s="129"/>
      <c r="C48" s="12" t="s">
        <v>637</v>
      </c>
      <c r="D48" s="16" t="str">
        <f>IF(B45="","",VLOOKUP(B45,data!$A$1:$CA$300,10,FALSE))</f>
        <v>018-1401</v>
      </c>
      <c r="E48" s="132"/>
      <c r="F48" s="169" t="s">
        <v>1437</v>
      </c>
      <c r="G48" s="170"/>
      <c r="H48" s="170"/>
      <c r="I48" s="170"/>
      <c r="J48" s="170"/>
      <c r="K48" s="170"/>
      <c r="L48" s="170"/>
      <c r="M48" s="170"/>
      <c r="N48" s="170"/>
      <c r="O48" s="171"/>
      <c r="P48" s="132"/>
      <c r="Q48" s="132"/>
      <c r="R48" s="135"/>
    </row>
    <row r="49" spans="2:18" ht="19.5" customHeight="1">
      <c r="B49" s="129"/>
      <c r="C49" s="140" t="s">
        <v>515</v>
      </c>
      <c r="D49" s="132" t="str">
        <f>IF(B45="","",VLOOKUP(B45,data!$A$1:$CA$300,11,FALSE))</f>
        <v>潟上市昭和大久保字街道下96-8</v>
      </c>
      <c r="E49" s="132"/>
      <c r="F49" s="147" t="str">
        <f>IF(B45="","",VLOOKUP(B45,data!$A$1:$CA$300,26,FALSE))</f>
        <v>日曜、祝日、年末年始</v>
      </c>
      <c r="G49" s="148"/>
      <c r="H49" s="148"/>
      <c r="I49" s="148"/>
      <c r="J49" s="148"/>
      <c r="K49" s="148"/>
      <c r="L49" s="148"/>
      <c r="M49" s="148"/>
      <c r="N49" s="148"/>
      <c r="O49" s="149"/>
      <c r="P49" s="132"/>
      <c r="Q49" s="132"/>
      <c r="R49" s="135"/>
    </row>
    <row r="50" spans="2:18" ht="19.5" customHeight="1">
      <c r="B50" s="129"/>
      <c r="C50" s="140"/>
      <c r="D50" s="132"/>
      <c r="E50" s="132"/>
      <c r="F50" s="147"/>
      <c r="G50" s="148"/>
      <c r="H50" s="148"/>
      <c r="I50" s="148"/>
      <c r="J50" s="148"/>
      <c r="K50" s="148"/>
      <c r="L50" s="148"/>
      <c r="M50" s="148"/>
      <c r="N50" s="148"/>
      <c r="O50" s="149"/>
      <c r="P50" s="132"/>
      <c r="Q50" s="132"/>
      <c r="R50" s="135"/>
    </row>
    <row r="51" spans="2:18" ht="19.5" customHeight="1">
      <c r="B51" s="129"/>
      <c r="C51" s="12" t="s">
        <v>526</v>
      </c>
      <c r="D51" s="17" t="str">
        <f>IF(B45="","",VLOOKUP(B45,data!$A$1:$CA$300,12,FALSE))</f>
        <v>018-877-2040</v>
      </c>
      <c r="E51" s="132"/>
      <c r="F51" s="147" t="str">
        <f>IF(B45="","",VLOOKUP(B45,data!$A$1:$CA$300,78,FALSE))</f>
        <v/>
      </c>
      <c r="G51" s="148"/>
      <c r="H51" s="148"/>
      <c r="I51" s="148"/>
      <c r="J51" s="148"/>
      <c r="K51" s="148"/>
      <c r="L51" s="148"/>
      <c r="M51" s="148"/>
      <c r="N51" s="148"/>
      <c r="O51" s="149"/>
      <c r="P51" s="132"/>
      <c r="Q51" s="132"/>
      <c r="R51" s="135"/>
    </row>
    <row r="52" spans="2:18" ht="19.5" customHeight="1">
      <c r="B52" s="130"/>
      <c r="C52" s="13" t="s">
        <v>1184</v>
      </c>
      <c r="D52" s="18" t="str">
        <f>IF(B45="","",VLOOKUP(B45,data!$A$1:$CA$300,13,FALSE))</f>
        <v>018-877-2300</v>
      </c>
      <c r="E52" s="133"/>
      <c r="F52" s="150"/>
      <c r="G52" s="151"/>
      <c r="H52" s="151"/>
      <c r="I52" s="151"/>
      <c r="J52" s="151"/>
      <c r="K52" s="151"/>
      <c r="L52" s="151"/>
      <c r="M52" s="151"/>
      <c r="N52" s="151"/>
      <c r="O52" s="152"/>
      <c r="P52" s="133"/>
      <c r="Q52" s="133"/>
      <c r="R52" s="135"/>
    </row>
    <row r="53" spans="2:18" ht="19.5" customHeight="1">
      <c r="B53" s="128">
        <v>7</v>
      </c>
      <c r="C53" s="139" t="s">
        <v>1439</v>
      </c>
      <c r="D53" s="142" t="str">
        <f>IF(B53="","",VLOOKUP(B53,data!$A$1:$CA$300,9,FALSE))</f>
        <v>佐々木医院</v>
      </c>
      <c r="E53" s="131" t="str">
        <f>IF(B53="","",VLOOKUP(B53,data!$A$1:$CA$300,16,FALSE))</f>
        <v>消化器科・外科・
皮膚科</v>
      </c>
      <c r="F53" s="172" t="s">
        <v>700</v>
      </c>
      <c r="G53" s="172"/>
      <c r="H53" s="172"/>
      <c r="I53" s="166" t="s">
        <v>1438</v>
      </c>
      <c r="J53" s="167"/>
      <c r="K53" s="167"/>
      <c r="L53" s="167"/>
      <c r="M53" s="167"/>
      <c r="N53" s="167"/>
      <c r="O53" s="168"/>
      <c r="P53" s="145" t="str">
        <f>IF(B53="","",VLOOKUP(B53,data!$A$1:$CA$300,27,FALSE))</f>
        <v>不可</v>
      </c>
      <c r="Q53" s="145" t="str">
        <f>IF(B53="","",VLOOKUP(B53,data!$A$1:$CA$300,29,FALSE))</f>
        <v>不可</v>
      </c>
      <c r="R53" s="135" t="str">
        <f>IF(B53="","",VLOOKUP(B53,data!$A$1:$CA$300,14,FALSE))</f>
        <v/>
      </c>
    </row>
    <row r="54" spans="2:18" ht="19.5" customHeight="1">
      <c r="B54" s="129"/>
      <c r="C54" s="140"/>
      <c r="D54" s="143"/>
      <c r="E54" s="132"/>
      <c r="F54" s="19" t="str">
        <f>IF(B53="","",VLOOKUP(B53,data!$A$1:$CA$300,19,FALSE))</f>
        <v>08:30</v>
      </c>
      <c r="G54" s="21" t="s">
        <v>8</v>
      </c>
      <c r="H54" s="23" t="str">
        <f>IF(B53="","",VLOOKUP(B53,data!$A$1:$CA$300,20,FALSE))</f>
        <v>12:00</v>
      </c>
      <c r="I54" s="173" t="str">
        <f>IF(B53="","",VLOOKUP(B53,data!$A$1:$CA$300,18,FALSE))</f>
        <v>月曜・火曜・水曜・木曜・金曜・土曜</v>
      </c>
      <c r="J54" s="174"/>
      <c r="K54" s="174"/>
      <c r="L54" s="174"/>
      <c r="M54" s="174"/>
      <c r="N54" s="174"/>
      <c r="O54" s="175"/>
      <c r="P54" s="146"/>
      <c r="Q54" s="146"/>
      <c r="R54" s="135"/>
    </row>
    <row r="55" spans="2:18" ht="19.5" customHeight="1">
      <c r="B55" s="129"/>
      <c r="C55" s="141"/>
      <c r="D55" s="144"/>
      <c r="E55" s="132"/>
      <c r="F55" s="20" t="str">
        <f>IF(B53="","",VLOOKUP(B53,data!$A$1:$CA$300,22,FALSE))</f>
        <v>14:00</v>
      </c>
      <c r="G55" s="22" t="s">
        <v>8</v>
      </c>
      <c r="H55" s="24" t="str">
        <f>IF(B53="","",VLOOKUP(B53,data!$A$1:$CA$300,23,FALSE))</f>
        <v>17:30</v>
      </c>
      <c r="I55" s="176" t="str">
        <f>IF(B53="","",VLOOKUP(B53,data!$A$1:$CA$300,21,FALSE))</f>
        <v>月曜・火曜・水曜・金曜・土曜</v>
      </c>
      <c r="J55" s="177"/>
      <c r="K55" s="177"/>
      <c r="L55" s="177"/>
      <c r="M55" s="177"/>
      <c r="N55" s="177"/>
      <c r="O55" s="178"/>
      <c r="P55" s="132" t="str">
        <f>IF(B53="","",VLOOKUP(B53,data!$A$1:$CA$191,28,FALSE))</f>
        <v/>
      </c>
      <c r="Q55" s="132" t="str">
        <f>IF(B53="","",VLOOKUP(B53,data!$A$1:$CA$191,30,FALSE))</f>
        <v/>
      </c>
      <c r="R55" s="135"/>
    </row>
    <row r="56" spans="2:18" ht="19.5" customHeight="1">
      <c r="B56" s="129"/>
      <c r="C56" s="12" t="s">
        <v>637</v>
      </c>
      <c r="D56" s="16" t="str">
        <f>IF(B53="","",VLOOKUP(B53,data!$A$1:$CA$300,10,FALSE))</f>
        <v>018-1401</v>
      </c>
      <c r="E56" s="132"/>
      <c r="F56" s="169" t="s">
        <v>1437</v>
      </c>
      <c r="G56" s="170"/>
      <c r="H56" s="170"/>
      <c r="I56" s="170"/>
      <c r="J56" s="170"/>
      <c r="K56" s="170"/>
      <c r="L56" s="170"/>
      <c r="M56" s="170"/>
      <c r="N56" s="170"/>
      <c r="O56" s="171"/>
      <c r="P56" s="132"/>
      <c r="Q56" s="132"/>
      <c r="R56" s="135"/>
    </row>
    <row r="57" spans="2:18" ht="19.5" customHeight="1">
      <c r="B57" s="129"/>
      <c r="C57" s="140" t="s">
        <v>515</v>
      </c>
      <c r="D57" s="132" t="str">
        <f>IF(B53="","",VLOOKUP(B53,data!$A$1:$CA$300,11,FALSE))</f>
        <v>潟上市昭和大久保字堤の上91</v>
      </c>
      <c r="E57" s="132"/>
      <c r="F57" s="147" t="str">
        <f>IF(B53="","",VLOOKUP(B53,data!$A$1:$CA$300,26,FALSE))</f>
        <v>木曜午後、日曜、祝日、年末年始、お盆
※土曜午後は16:00まで営業</v>
      </c>
      <c r="G57" s="148"/>
      <c r="H57" s="148"/>
      <c r="I57" s="148"/>
      <c r="J57" s="148"/>
      <c r="K57" s="148"/>
      <c r="L57" s="148"/>
      <c r="M57" s="148"/>
      <c r="N57" s="148"/>
      <c r="O57" s="149"/>
      <c r="P57" s="132"/>
      <c r="Q57" s="132"/>
      <c r="R57" s="135"/>
    </row>
    <row r="58" spans="2:18" ht="19.5" customHeight="1">
      <c r="B58" s="129"/>
      <c r="C58" s="140"/>
      <c r="D58" s="132"/>
      <c r="E58" s="132"/>
      <c r="F58" s="147"/>
      <c r="G58" s="148"/>
      <c r="H58" s="148"/>
      <c r="I58" s="148"/>
      <c r="J58" s="148"/>
      <c r="K58" s="148"/>
      <c r="L58" s="148"/>
      <c r="M58" s="148"/>
      <c r="N58" s="148"/>
      <c r="O58" s="149"/>
      <c r="P58" s="132"/>
      <c r="Q58" s="132"/>
      <c r="R58" s="135"/>
    </row>
    <row r="59" spans="2:18" ht="19.5" customHeight="1">
      <c r="B59" s="129"/>
      <c r="C59" s="12" t="s">
        <v>526</v>
      </c>
      <c r="D59" s="17" t="str">
        <f>IF(B53="","",VLOOKUP(B53,data!$A$1:$CA$300,12,FALSE))</f>
        <v>018-877-2355</v>
      </c>
      <c r="E59" s="132"/>
      <c r="F59" s="155" t="str">
        <f>IF(B53="","",VLOOKUP(B53,data!$A$1:$CA$300,78,FALSE))</f>
        <v>※午前中の受付は11:30までです。</v>
      </c>
      <c r="G59" s="156"/>
      <c r="H59" s="156"/>
      <c r="I59" s="156"/>
      <c r="J59" s="156"/>
      <c r="K59" s="156"/>
      <c r="L59" s="156"/>
      <c r="M59" s="156"/>
      <c r="N59" s="156"/>
      <c r="O59" s="157"/>
      <c r="P59" s="132"/>
      <c r="Q59" s="132"/>
      <c r="R59" s="135"/>
    </row>
    <row r="60" spans="2:18" ht="19.5" customHeight="1">
      <c r="B60" s="130"/>
      <c r="C60" s="13" t="s">
        <v>1184</v>
      </c>
      <c r="D60" s="18" t="str">
        <f>IF(B53="","",VLOOKUP(B53,data!$A$1:$CA$300,13,FALSE))</f>
        <v>018-877-4611</v>
      </c>
      <c r="E60" s="133"/>
      <c r="F60" s="158"/>
      <c r="G60" s="159"/>
      <c r="H60" s="159"/>
      <c r="I60" s="159"/>
      <c r="J60" s="159"/>
      <c r="K60" s="159"/>
      <c r="L60" s="159"/>
      <c r="M60" s="159"/>
      <c r="N60" s="159"/>
      <c r="O60" s="160"/>
      <c r="P60" s="133"/>
      <c r="Q60" s="133"/>
      <c r="R60" s="135"/>
    </row>
    <row r="61" spans="2:18" ht="19.5" customHeight="1">
      <c r="B61" s="128">
        <v>8</v>
      </c>
      <c r="C61" s="139" t="s">
        <v>1439</v>
      </c>
      <c r="D61" s="142" t="str">
        <f>IF(B61="","",VLOOKUP(B61,data!$A$1:$CA$300,9,FALSE))</f>
        <v>杉山病院</v>
      </c>
      <c r="E61" s="131" t="str">
        <f>IF(B61="","",VLOOKUP(B61,data!$A$1:$CA$300,16,FALSE))</f>
        <v>内科・精神科</v>
      </c>
      <c r="F61" s="165" t="s">
        <v>700</v>
      </c>
      <c r="G61" s="165"/>
      <c r="H61" s="165"/>
      <c r="I61" s="166" t="s">
        <v>1438</v>
      </c>
      <c r="J61" s="167"/>
      <c r="K61" s="167"/>
      <c r="L61" s="167"/>
      <c r="M61" s="167"/>
      <c r="N61" s="167"/>
      <c r="O61" s="168"/>
      <c r="P61" s="145" t="str">
        <f>IF(B61="","",VLOOKUP(B61,data!$A$1:$CA$300,27,FALSE))</f>
        <v>不可</v>
      </c>
      <c r="Q61" s="145" t="str">
        <f>IF(B61="","",VLOOKUP(B61,data!$A$1:$CA$300,29,FALSE))</f>
        <v>不可</v>
      </c>
      <c r="R61" s="134" t="str">
        <f>HYPERLINK((IF(B61="","",VLOOKUP(B61,data!$A$1:$CA$300,14,FALSE))))</f>
        <v>https://smc-jinseikai.com/</v>
      </c>
    </row>
    <row r="62" spans="2:18" ht="19.5" customHeight="1">
      <c r="B62" s="129"/>
      <c r="C62" s="140"/>
      <c r="D62" s="143"/>
      <c r="E62" s="132"/>
      <c r="F62" s="153" t="str">
        <f>IF(B61="","",VLOOKUP(B61,data!$A$1:$CA$300,19,FALSE))</f>
        <v>09:00</v>
      </c>
      <c r="G62" s="179" t="s">
        <v>8</v>
      </c>
      <c r="H62" s="181" t="str">
        <f>IF(B61="","",VLOOKUP(B61,data!$A$1:$CA$300,20,FALSE))</f>
        <v>12:00</v>
      </c>
      <c r="I62" s="183" t="str">
        <f>IF(B61="","",VLOOKUP(B61,data!$A$1:$CA$300,18,FALSE))</f>
        <v>月曜・火曜・水曜・木曜・金曜</v>
      </c>
      <c r="J62" s="184"/>
      <c r="K62" s="184"/>
      <c r="L62" s="184"/>
      <c r="M62" s="184"/>
      <c r="N62" s="184"/>
      <c r="O62" s="185"/>
      <c r="P62" s="146"/>
      <c r="Q62" s="146"/>
      <c r="R62" s="135"/>
    </row>
    <row r="63" spans="2:18" ht="19.5" customHeight="1">
      <c r="B63" s="129"/>
      <c r="C63" s="141"/>
      <c r="D63" s="144"/>
      <c r="E63" s="132"/>
      <c r="F63" s="161">
        <f>IF(B61="","",VLOOKUP(B61,data!$A$1:$CA$300,22,FALSE))</f>
        <v>0</v>
      </c>
      <c r="G63" s="180" t="s">
        <v>8</v>
      </c>
      <c r="H63" s="182">
        <f>IF(B61="","",VLOOKUP(B61,data!$A$1:$CA$300,23,FALSE))</f>
        <v>0</v>
      </c>
      <c r="I63" s="176">
        <f>IF(B61="","",VLOOKUP(B61,data!$A$1:$CA$300,21,FALSE))</f>
        <v>0</v>
      </c>
      <c r="J63" s="177"/>
      <c r="K63" s="177"/>
      <c r="L63" s="177"/>
      <c r="M63" s="177"/>
      <c r="N63" s="177"/>
      <c r="O63" s="178"/>
      <c r="P63" s="132" t="str">
        <f>IF(B61="","",VLOOKUP(B61,data!$A$1:$CA$191,28,FALSE))</f>
        <v/>
      </c>
      <c r="Q63" s="132" t="str">
        <f>IF(B61="","",VLOOKUP(B61,data!$A$1:$CA$191,30,FALSE))</f>
        <v/>
      </c>
      <c r="R63" s="135"/>
    </row>
    <row r="64" spans="2:18" ht="19.5" customHeight="1">
      <c r="B64" s="129"/>
      <c r="C64" s="12" t="s">
        <v>637</v>
      </c>
      <c r="D64" s="16" t="str">
        <f>IF(B61="","",VLOOKUP(B61,data!$A$1:$CA$300,10,FALSE))</f>
        <v>018-1401</v>
      </c>
      <c r="E64" s="132"/>
      <c r="F64" s="169" t="s">
        <v>1437</v>
      </c>
      <c r="G64" s="170"/>
      <c r="H64" s="170"/>
      <c r="I64" s="170"/>
      <c r="J64" s="170"/>
      <c r="K64" s="170"/>
      <c r="L64" s="170"/>
      <c r="M64" s="170"/>
      <c r="N64" s="170"/>
      <c r="O64" s="171"/>
      <c r="P64" s="132"/>
      <c r="Q64" s="132"/>
      <c r="R64" s="135"/>
    </row>
    <row r="65" spans="2:18" ht="19.5" customHeight="1">
      <c r="B65" s="129"/>
      <c r="C65" s="140" t="s">
        <v>515</v>
      </c>
      <c r="D65" s="132" t="str">
        <f>IF(B61="","",VLOOKUP(B61,data!$A$1:$CA$300,11,FALSE))</f>
        <v>潟上市昭和大久保字北野出戸道脇41</v>
      </c>
      <c r="E65" s="132"/>
      <c r="F65" s="147" t="str">
        <f>IF(B61="","",VLOOKUP(B61,data!$A$1:$CA$300,26,FALSE))</f>
        <v>土曜、日曜、祝日、8/13～15、12/29～1/3
※午後の診療はありません。</v>
      </c>
      <c r="G65" s="148"/>
      <c r="H65" s="148"/>
      <c r="I65" s="148"/>
      <c r="J65" s="148"/>
      <c r="K65" s="148"/>
      <c r="L65" s="148"/>
      <c r="M65" s="148"/>
      <c r="N65" s="148"/>
      <c r="O65" s="149"/>
      <c r="P65" s="132"/>
      <c r="Q65" s="132"/>
      <c r="R65" s="135"/>
    </row>
    <row r="66" spans="2:18" ht="19.5" customHeight="1">
      <c r="B66" s="129"/>
      <c r="C66" s="140"/>
      <c r="D66" s="132"/>
      <c r="E66" s="132"/>
      <c r="F66" s="147"/>
      <c r="G66" s="148"/>
      <c r="H66" s="148"/>
      <c r="I66" s="148"/>
      <c r="J66" s="148"/>
      <c r="K66" s="148"/>
      <c r="L66" s="148"/>
      <c r="M66" s="148"/>
      <c r="N66" s="148"/>
      <c r="O66" s="149"/>
      <c r="P66" s="132"/>
      <c r="Q66" s="132"/>
      <c r="R66" s="135"/>
    </row>
    <row r="67" spans="2:18" ht="19.5" customHeight="1">
      <c r="B67" s="129"/>
      <c r="C67" s="12" t="s">
        <v>526</v>
      </c>
      <c r="D67" s="17" t="str">
        <f>IF(B61="","",VLOOKUP(B61,data!$A$1:$CA$300,12,FALSE))</f>
        <v>018-877-6141</v>
      </c>
      <c r="E67" s="132"/>
      <c r="F67" s="155" t="str">
        <f>IF(B61="","",VLOOKUP(B61,data!$A$1:$CA$300,78,FALSE))</f>
        <v/>
      </c>
      <c r="G67" s="156"/>
      <c r="H67" s="156"/>
      <c r="I67" s="156"/>
      <c r="J67" s="156"/>
      <c r="K67" s="156"/>
      <c r="L67" s="156"/>
      <c r="M67" s="156"/>
      <c r="N67" s="156"/>
      <c r="O67" s="157"/>
      <c r="P67" s="132"/>
      <c r="Q67" s="132"/>
      <c r="R67" s="135"/>
    </row>
    <row r="68" spans="2:18" ht="19.5" customHeight="1">
      <c r="B68" s="130"/>
      <c r="C68" s="13" t="s">
        <v>1184</v>
      </c>
      <c r="D68" s="18" t="str">
        <f>IF(B61="","",VLOOKUP(B61,data!$A$1:$CA$300,13,FALSE))</f>
        <v>018-877-2853</v>
      </c>
      <c r="E68" s="133"/>
      <c r="F68" s="158"/>
      <c r="G68" s="159"/>
      <c r="H68" s="159"/>
      <c r="I68" s="159"/>
      <c r="J68" s="159"/>
      <c r="K68" s="159"/>
      <c r="L68" s="159"/>
      <c r="M68" s="159"/>
      <c r="N68" s="159"/>
      <c r="O68" s="160"/>
      <c r="P68" s="133"/>
      <c r="Q68" s="133"/>
      <c r="R68" s="135"/>
    </row>
    <row r="69" spans="2:18" ht="19.5" customHeight="1">
      <c r="B69" s="128">
        <v>9</v>
      </c>
      <c r="C69" s="139" t="s">
        <v>1439</v>
      </c>
      <c r="D69" s="142" t="str">
        <f>IF(B69="","",VLOOKUP(B69,data!$A$1:$CA$300,9,FALSE))</f>
        <v>ハートインクリニック</v>
      </c>
      <c r="E69" s="131" t="str">
        <f>IF(B69="","",VLOOKUP(B69,data!$A$1:$CA$300,16,FALSE))</f>
        <v>精神科・内科</v>
      </c>
      <c r="F69" s="165" t="s">
        <v>700</v>
      </c>
      <c r="G69" s="165"/>
      <c r="H69" s="165"/>
      <c r="I69" s="166" t="s">
        <v>1438</v>
      </c>
      <c r="J69" s="167"/>
      <c r="K69" s="167"/>
      <c r="L69" s="167"/>
      <c r="M69" s="167"/>
      <c r="N69" s="167"/>
      <c r="O69" s="168"/>
      <c r="P69" s="145" t="str">
        <f>IF(B69="","",VLOOKUP(B69,data!$A$1:$CA$300,27,FALSE))</f>
        <v>不可</v>
      </c>
      <c r="Q69" s="145" t="str">
        <f>IF(B69="","",VLOOKUP(B69,data!$A$1:$CA$300,29,FALSE))</f>
        <v>不可</v>
      </c>
      <c r="R69" s="135" t="str">
        <f>IF(B69="","",VLOOKUP(B69,data!$A$1:$CA$300,14,FALSE))</f>
        <v/>
      </c>
    </row>
    <row r="70" spans="2:18" ht="19.5" customHeight="1">
      <c r="B70" s="129"/>
      <c r="C70" s="140"/>
      <c r="D70" s="143"/>
      <c r="E70" s="132"/>
      <c r="F70" s="19" t="str">
        <f>IF(B69="","",VLOOKUP(B69,data!$A$1:$CA$300,19,FALSE))</f>
        <v>08:30</v>
      </c>
      <c r="G70" s="21" t="s">
        <v>8</v>
      </c>
      <c r="H70" s="23" t="str">
        <f>IF(B69="","",VLOOKUP(B69,data!$A$1:$CA$300,20,FALSE))</f>
        <v>11:30</v>
      </c>
      <c r="I70" s="173" t="str">
        <f>IF(B69="","",VLOOKUP(B69,data!$A$1:$CA$300,18,FALSE))</f>
        <v>火曜・水曜・木曜・金曜</v>
      </c>
      <c r="J70" s="174"/>
      <c r="K70" s="174"/>
      <c r="L70" s="174"/>
      <c r="M70" s="174"/>
      <c r="N70" s="174"/>
      <c r="O70" s="175"/>
      <c r="P70" s="146"/>
      <c r="Q70" s="146"/>
      <c r="R70" s="135"/>
    </row>
    <row r="71" spans="2:18" ht="19.5" customHeight="1">
      <c r="B71" s="129"/>
      <c r="C71" s="141"/>
      <c r="D71" s="144"/>
      <c r="E71" s="132"/>
      <c r="F71" s="20" t="str">
        <f>IF(B69="","",VLOOKUP(B69,data!$A$1:$CA$300,22,FALSE))</f>
        <v>13:45</v>
      </c>
      <c r="G71" s="22" t="s">
        <v>8</v>
      </c>
      <c r="H71" s="24" t="str">
        <f>IF(B69="","",VLOOKUP(B69,data!$A$1:$CA$300,23,FALSE))</f>
        <v>16:15</v>
      </c>
      <c r="I71" s="176" t="str">
        <f>IF(B69="","",VLOOKUP(B69,data!$A$1:$CA$300,21,FALSE))</f>
        <v>火曜・木曜・金曜</v>
      </c>
      <c r="J71" s="177"/>
      <c r="K71" s="177"/>
      <c r="L71" s="177"/>
      <c r="M71" s="177"/>
      <c r="N71" s="177"/>
      <c r="O71" s="178"/>
      <c r="P71" s="132" t="str">
        <f>IF(B69="","",VLOOKUP(B69,data!$A$1:$CA$191,28,FALSE))</f>
        <v/>
      </c>
      <c r="Q71" s="132" t="str">
        <f>IF(B69="","",VLOOKUP(B69,data!$A$1:$CA$191,30,FALSE))</f>
        <v/>
      </c>
      <c r="R71" s="135"/>
    </row>
    <row r="72" spans="2:18" ht="19.5" customHeight="1">
      <c r="B72" s="129"/>
      <c r="C72" s="12" t="s">
        <v>637</v>
      </c>
      <c r="D72" s="16" t="str">
        <f>IF(B69="","",VLOOKUP(B69,data!$A$1:$CA$300,10,FALSE))</f>
        <v>018-1401</v>
      </c>
      <c r="E72" s="132"/>
      <c r="F72" s="169" t="s">
        <v>1437</v>
      </c>
      <c r="G72" s="170"/>
      <c r="H72" s="170"/>
      <c r="I72" s="170"/>
      <c r="J72" s="170"/>
      <c r="K72" s="170"/>
      <c r="L72" s="170"/>
      <c r="M72" s="170"/>
      <c r="N72" s="170"/>
      <c r="O72" s="171"/>
      <c r="P72" s="132"/>
      <c r="Q72" s="132"/>
      <c r="R72" s="135"/>
    </row>
    <row r="73" spans="2:18" ht="19.5" customHeight="1">
      <c r="B73" s="129"/>
      <c r="C73" s="140" t="s">
        <v>515</v>
      </c>
      <c r="D73" s="132" t="str">
        <f>IF(B69="","",VLOOKUP(B69,data!$A$1:$CA$300,11,FALSE))</f>
        <v>潟上市大久保上町173-42</v>
      </c>
      <c r="E73" s="132"/>
      <c r="F73" s="147" t="str">
        <f>IF(B69="","",VLOOKUP(B69,data!$A$1:$CA$300,26,FALSE))</f>
        <v>月曜、土曜、日曜</v>
      </c>
      <c r="G73" s="148"/>
      <c r="H73" s="148"/>
      <c r="I73" s="148"/>
      <c r="J73" s="148"/>
      <c r="K73" s="148"/>
      <c r="L73" s="148"/>
      <c r="M73" s="148"/>
      <c r="N73" s="148"/>
      <c r="O73" s="149"/>
      <c r="P73" s="132"/>
      <c r="Q73" s="132"/>
      <c r="R73" s="135"/>
    </row>
    <row r="74" spans="2:18" ht="19.5" customHeight="1">
      <c r="B74" s="129"/>
      <c r="C74" s="140"/>
      <c r="D74" s="132"/>
      <c r="E74" s="132"/>
      <c r="F74" s="147"/>
      <c r="G74" s="148"/>
      <c r="H74" s="148"/>
      <c r="I74" s="148"/>
      <c r="J74" s="148"/>
      <c r="K74" s="148"/>
      <c r="L74" s="148"/>
      <c r="M74" s="148"/>
      <c r="N74" s="148"/>
      <c r="O74" s="149"/>
      <c r="P74" s="132"/>
      <c r="Q74" s="132"/>
      <c r="R74" s="135"/>
    </row>
    <row r="75" spans="2:18" ht="19.5" customHeight="1">
      <c r="B75" s="129"/>
      <c r="C75" s="12" t="s">
        <v>526</v>
      </c>
      <c r="D75" s="17" t="str">
        <f>IF(B69="","",VLOOKUP(B69,data!$A$1:$CA$300,12,FALSE))</f>
        <v>018-855-5510</v>
      </c>
      <c r="E75" s="132"/>
      <c r="F75" s="155" t="str">
        <f>IF(B69="","",VLOOKUP(B69,data!$A$1:$CA$300,78,FALSE))</f>
        <v/>
      </c>
      <c r="G75" s="156"/>
      <c r="H75" s="156"/>
      <c r="I75" s="156"/>
      <c r="J75" s="156"/>
      <c r="K75" s="156"/>
      <c r="L75" s="156"/>
      <c r="M75" s="156"/>
      <c r="N75" s="156"/>
      <c r="O75" s="157"/>
      <c r="P75" s="132"/>
      <c r="Q75" s="132"/>
      <c r="R75" s="135"/>
    </row>
    <row r="76" spans="2:18" ht="19.5" customHeight="1">
      <c r="B76" s="130"/>
      <c r="C76" s="13" t="s">
        <v>1184</v>
      </c>
      <c r="D76" s="18" t="str">
        <f>IF(B69="","",VLOOKUP(B69,data!$A$1:$CA$300,13,FALSE))</f>
        <v>018-855-5501</v>
      </c>
      <c r="E76" s="133"/>
      <c r="F76" s="158"/>
      <c r="G76" s="159"/>
      <c r="H76" s="159"/>
      <c r="I76" s="159"/>
      <c r="J76" s="159"/>
      <c r="K76" s="159"/>
      <c r="L76" s="159"/>
      <c r="M76" s="159"/>
      <c r="N76" s="159"/>
      <c r="O76" s="160"/>
      <c r="P76" s="133"/>
      <c r="Q76" s="133"/>
      <c r="R76" s="135"/>
    </row>
    <row r="77" spans="2:18" ht="19.5" customHeight="1">
      <c r="B77" s="128">
        <v>10</v>
      </c>
      <c r="C77" s="139" t="s">
        <v>1439</v>
      </c>
      <c r="D77" s="142" t="str">
        <f>IF(B77="","",VLOOKUP(B77,data!$A$1:$CA$300,9,FALSE))</f>
        <v>南秋田眼科医院</v>
      </c>
      <c r="E77" s="131" t="str">
        <f>IF(B77="","",VLOOKUP(B77,data!$A$1:$CA$300,16,FALSE))</f>
        <v>眼科</v>
      </c>
      <c r="F77" s="172" t="s">
        <v>700</v>
      </c>
      <c r="G77" s="172"/>
      <c r="H77" s="172"/>
      <c r="I77" s="166" t="s">
        <v>1438</v>
      </c>
      <c r="J77" s="167"/>
      <c r="K77" s="167"/>
      <c r="L77" s="167"/>
      <c r="M77" s="167"/>
      <c r="N77" s="167"/>
      <c r="O77" s="168"/>
      <c r="P77" s="145" t="str">
        <f>IF(B77="","",VLOOKUP(B77,data!$A$1:$CA$300,27,FALSE))</f>
        <v>不可</v>
      </c>
      <c r="Q77" s="145" t="str">
        <f>IF(B77="","",VLOOKUP(B77,data!$A$1:$CA$300,29,FALSE))</f>
        <v>可</v>
      </c>
      <c r="R77" s="134" t="str">
        <f>HYPERLINK(IF(B77="","",VLOOKUP(B77,data!$A$1:$CA$300,14,FALSE)))</f>
        <v>https://med.akita-seiwakai.jp/saophthal</v>
      </c>
    </row>
    <row r="78" spans="2:18" ht="19.5" customHeight="1">
      <c r="B78" s="129"/>
      <c r="C78" s="140"/>
      <c r="D78" s="143"/>
      <c r="E78" s="132"/>
      <c r="F78" s="19" t="str">
        <f>IF(B77="","",VLOOKUP(B77,data!$A$1:$CA$300,19,FALSE))</f>
        <v>09:00</v>
      </c>
      <c r="G78" s="21" t="s">
        <v>8</v>
      </c>
      <c r="H78" s="23" t="str">
        <f>IF(B77="","",VLOOKUP(B77,data!$A$1:$CA$300,20,FALSE))</f>
        <v>12:30</v>
      </c>
      <c r="I78" s="173" t="str">
        <f>IF(B77="","",VLOOKUP(B77,data!$A$1:$CA$300,18,FALSE))</f>
        <v>水曜・月曜・火曜・木曜・金曜</v>
      </c>
      <c r="J78" s="174"/>
      <c r="K78" s="174"/>
      <c r="L78" s="174"/>
      <c r="M78" s="174"/>
      <c r="N78" s="174"/>
      <c r="O78" s="175"/>
      <c r="P78" s="146"/>
      <c r="Q78" s="146"/>
      <c r="R78" s="135"/>
    </row>
    <row r="79" spans="2:18" ht="19.5" customHeight="1">
      <c r="B79" s="129"/>
      <c r="C79" s="141"/>
      <c r="D79" s="144"/>
      <c r="E79" s="132"/>
      <c r="F79" s="20" t="str">
        <f>IF(B77="","",VLOOKUP(B77,data!$A$1:$CA$300,22,FALSE))</f>
        <v>13:30</v>
      </c>
      <c r="G79" s="22" t="s">
        <v>8</v>
      </c>
      <c r="H79" s="24" t="str">
        <f>IF(B77="","",VLOOKUP(B77,data!$A$1:$CA$300,23,FALSE))</f>
        <v>17:30</v>
      </c>
      <c r="I79" s="176" t="str">
        <f>IF(B77="","",VLOOKUP(B77,data!$A$1:$CA$300,21,FALSE))</f>
        <v>月曜・火曜・木曜・金曜</v>
      </c>
      <c r="J79" s="177"/>
      <c r="K79" s="177"/>
      <c r="L79" s="177"/>
      <c r="M79" s="177"/>
      <c r="N79" s="177"/>
      <c r="O79" s="178"/>
      <c r="P79" s="132" t="str">
        <f>IF(B77="","",VLOOKUP(B77,data!$A$1:$CA$191,28,FALSE))</f>
        <v/>
      </c>
      <c r="Q79" s="132" t="str">
        <f>IF(B77="","",VLOOKUP(B77,data!$A$1:$CA$191,30,FALSE))</f>
        <v/>
      </c>
      <c r="R79" s="135"/>
    </row>
    <row r="80" spans="2:18" ht="19.5" customHeight="1">
      <c r="B80" s="129"/>
      <c r="C80" s="12" t="s">
        <v>637</v>
      </c>
      <c r="D80" s="16" t="str">
        <f>IF(B77="","",VLOOKUP(B77,data!$A$1:$CA$300,10,FALSE))</f>
        <v>018-1401</v>
      </c>
      <c r="E80" s="132"/>
      <c r="F80" s="169" t="s">
        <v>1437</v>
      </c>
      <c r="G80" s="170"/>
      <c r="H80" s="170"/>
      <c r="I80" s="170"/>
      <c r="J80" s="170"/>
      <c r="K80" s="170"/>
      <c r="L80" s="170"/>
      <c r="M80" s="170"/>
      <c r="N80" s="170"/>
      <c r="O80" s="171"/>
      <c r="P80" s="132"/>
      <c r="Q80" s="132"/>
      <c r="R80" s="135"/>
    </row>
    <row r="81" spans="2:18" ht="19.5" customHeight="1">
      <c r="B81" s="129"/>
      <c r="C81" s="140" t="s">
        <v>515</v>
      </c>
      <c r="D81" s="132" t="str">
        <f>IF(B77="","",VLOOKUP(B77,data!$A$1:$CA$300,11,FALSE))</f>
        <v>潟上市昭和大久保字街道下106-5</v>
      </c>
      <c r="E81" s="132"/>
      <c r="F81" s="147" t="str">
        <f>IF(B77="","",VLOOKUP(B77,data!$A$1:$CA$300,26,FALSE))</f>
        <v>水曜午後、土曜、日曜、祝日、年末年始、お盆</v>
      </c>
      <c r="G81" s="148"/>
      <c r="H81" s="148"/>
      <c r="I81" s="148"/>
      <c r="J81" s="148"/>
      <c r="K81" s="148"/>
      <c r="L81" s="148"/>
      <c r="M81" s="148"/>
      <c r="N81" s="148"/>
      <c r="O81" s="149"/>
      <c r="P81" s="132"/>
      <c r="Q81" s="132"/>
      <c r="R81" s="135"/>
    </row>
    <row r="82" spans="2:18" ht="19.5" customHeight="1">
      <c r="B82" s="129"/>
      <c r="C82" s="140"/>
      <c r="D82" s="132"/>
      <c r="E82" s="132"/>
      <c r="F82" s="147"/>
      <c r="G82" s="148"/>
      <c r="H82" s="148"/>
      <c r="I82" s="148"/>
      <c r="J82" s="148"/>
      <c r="K82" s="148"/>
      <c r="L82" s="148"/>
      <c r="M82" s="148"/>
      <c r="N82" s="148"/>
      <c r="O82" s="149"/>
      <c r="P82" s="132"/>
      <c r="Q82" s="132"/>
      <c r="R82" s="135"/>
    </row>
    <row r="83" spans="2:18" ht="19.5" customHeight="1">
      <c r="B83" s="129"/>
      <c r="C83" s="12" t="s">
        <v>526</v>
      </c>
      <c r="D83" s="17" t="str">
        <f>IF(B77="","",VLOOKUP(B77,data!$A$1:$CA$300,12,FALSE))</f>
        <v>018-877-7117</v>
      </c>
      <c r="E83" s="132"/>
      <c r="F83" s="147" t="str">
        <f>IF(B77="","",VLOOKUP(B77,data!$A$1:$CA$300,78,FALSE))</f>
        <v/>
      </c>
      <c r="G83" s="148"/>
      <c r="H83" s="148"/>
      <c r="I83" s="148"/>
      <c r="J83" s="148"/>
      <c r="K83" s="148"/>
      <c r="L83" s="148"/>
      <c r="M83" s="148"/>
      <c r="N83" s="148"/>
      <c r="O83" s="149"/>
      <c r="P83" s="132"/>
      <c r="Q83" s="132"/>
      <c r="R83" s="135"/>
    </row>
    <row r="84" spans="2:18" ht="19.5" customHeight="1">
      <c r="B84" s="130"/>
      <c r="C84" s="13" t="s">
        <v>1184</v>
      </c>
      <c r="D84" s="18" t="str">
        <f>IF(B77="","",VLOOKUP(B77,data!$A$1:$CA$300,13,FALSE))</f>
        <v>018-877-7482</v>
      </c>
      <c r="E84" s="133"/>
      <c r="F84" s="150"/>
      <c r="G84" s="151"/>
      <c r="H84" s="151"/>
      <c r="I84" s="151"/>
      <c r="J84" s="151"/>
      <c r="K84" s="151"/>
      <c r="L84" s="151"/>
      <c r="M84" s="151"/>
      <c r="N84" s="151"/>
      <c r="O84" s="152"/>
      <c r="P84" s="133"/>
      <c r="Q84" s="133"/>
      <c r="R84" s="135"/>
    </row>
    <row r="85" spans="2:18" ht="19.5" customHeight="1">
      <c r="B85" s="128">
        <v>11</v>
      </c>
      <c r="C85" s="139" t="s">
        <v>1439</v>
      </c>
      <c r="D85" s="142" t="str">
        <f>IF(B85="","",VLOOKUP(B85,data!$A$1:$CA$300,9,FALSE))</f>
        <v>南秋田整形外科医院</v>
      </c>
      <c r="E85" s="136" t="str">
        <f>IF(B85="","",VLOOKUP(B85,data!$A$1:$CA$300,16,FALSE))</f>
        <v>整形外科・リウマチ科・
リハビリテーション科・
放射線科</v>
      </c>
      <c r="F85" s="165" t="s">
        <v>700</v>
      </c>
      <c r="G85" s="165"/>
      <c r="H85" s="165"/>
      <c r="I85" s="166" t="s">
        <v>1438</v>
      </c>
      <c r="J85" s="167"/>
      <c r="K85" s="167"/>
      <c r="L85" s="167"/>
      <c r="M85" s="167"/>
      <c r="N85" s="167"/>
      <c r="O85" s="168"/>
      <c r="P85" s="145" t="str">
        <f>IF(B85="","",VLOOKUP(B85,data!$A$1:$CA$300,27,FALSE))</f>
        <v>不可</v>
      </c>
      <c r="Q85" s="145" t="str">
        <f>IF(B85="","",VLOOKUP(B85,data!$A$1:$CA$300,29,FALSE))</f>
        <v>不可</v>
      </c>
      <c r="R85" s="134" t="str">
        <f>HYPERLINK(IF(B85="","",VLOOKUP(B85,data!$A$1:$CA$300,14,FALSE)))</f>
        <v>https://med.akita-seiwakai.jp/saorthopedic/</v>
      </c>
    </row>
    <row r="86" spans="2:18" ht="19.5" customHeight="1">
      <c r="B86" s="129"/>
      <c r="C86" s="140"/>
      <c r="D86" s="143"/>
      <c r="E86" s="137"/>
      <c r="F86" s="19" t="str">
        <f>IF(B85="","",VLOOKUP(B85,data!$A$1:$CA$300,19,FALSE))</f>
        <v>09:00</v>
      </c>
      <c r="G86" s="21" t="s">
        <v>8</v>
      </c>
      <c r="H86" s="23" t="str">
        <f>IF(B85="","",VLOOKUP(B85,data!$A$1:$CA$300,20,FALSE))</f>
        <v>12:30</v>
      </c>
      <c r="I86" s="173" t="str">
        <f>IF(B85="","",VLOOKUP(B85,data!$A$1:$CA$300,18,FALSE))</f>
        <v>月曜・火曜・水曜・木曜・金曜・土曜</v>
      </c>
      <c r="J86" s="174"/>
      <c r="K86" s="174"/>
      <c r="L86" s="174"/>
      <c r="M86" s="174"/>
      <c r="N86" s="174"/>
      <c r="O86" s="175"/>
      <c r="P86" s="146"/>
      <c r="Q86" s="146"/>
      <c r="R86" s="135"/>
    </row>
    <row r="87" spans="2:18" ht="19.5" customHeight="1">
      <c r="B87" s="129"/>
      <c r="C87" s="141"/>
      <c r="D87" s="144"/>
      <c r="E87" s="137"/>
      <c r="F87" s="20" t="str">
        <f>IF(B85="","",VLOOKUP(B85,data!$A$1:$CA$300,22,FALSE))</f>
        <v>13:30</v>
      </c>
      <c r="G87" s="22" t="s">
        <v>8</v>
      </c>
      <c r="H87" s="24" t="str">
        <f>IF(B85="","",VLOOKUP(B85,data!$A$1:$CA$300,23,FALSE))</f>
        <v>17:30</v>
      </c>
      <c r="I87" s="176" t="str">
        <f>IF(B85="","",VLOOKUP(B85,data!$A$1:$CA$300,21,FALSE))</f>
        <v>月曜・火曜・水曜・木曜・金曜・土曜</v>
      </c>
      <c r="J87" s="177"/>
      <c r="K87" s="177"/>
      <c r="L87" s="177"/>
      <c r="M87" s="177"/>
      <c r="N87" s="177"/>
      <c r="O87" s="178"/>
      <c r="P87" s="132" t="str">
        <f>IF(B85="","",VLOOKUP(B85,data!$A$1:$CA$191,28,FALSE))</f>
        <v/>
      </c>
      <c r="Q87" s="132" t="str">
        <f>IF(B85="","",VLOOKUP(B85,data!$A$1:$CA$191,30,FALSE))</f>
        <v/>
      </c>
      <c r="R87" s="135"/>
    </row>
    <row r="88" spans="2:18" ht="19.5" customHeight="1">
      <c r="B88" s="129"/>
      <c r="C88" s="12" t="s">
        <v>637</v>
      </c>
      <c r="D88" s="16" t="str">
        <f>IF(B85="","",VLOOKUP(B85,data!$A$1:$CA$300,10,FALSE))</f>
        <v>018-1401</v>
      </c>
      <c r="E88" s="137"/>
      <c r="F88" s="169" t="s">
        <v>1437</v>
      </c>
      <c r="G88" s="170"/>
      <c r="H88" s="170"/>
      <c r="I88" s="170"/>
      <c r="J88" s="170"/>
      <c r="K88" s="170"/>
      <c r="L88" s="170"/>
      <c r="M88" s="170"/>
      <c r="N88" s="170"/>
      <c r="O88" s="171"/>
      <c r="P88" s="132"/>
      <c r="Q88" s="132"/>
      <c r="R88" s="135"/>
    </row>
    <row r="89" spans="2:18" ht="19.5" customHeight="1">
      <c r="B89" s="129"/>
      <c r="C89" s="140" t="s">
        <v>515</v>
      </c>
      <c r="D89" s="132" t="str">
        <f>IF(B85="","",VLOOKUP(B85,data!$A$1:$CA$300,11,FALSE))</f>
        <v>潟上市昭和大久保字街道下96-2</v>
      </c>
      <c r="E89" s="137"/>
      <c r="F89" s="147" t="str">
        <f>IF(B85="","",VLOOKUP(B85,data!$A$1:$CA$300,26,FALSE))</f>
        <v>日曜、祝日、年末年始、お盆</v>
      </c>
      <c r="G89" s="148"/>
      <c r="H89" s="148"/>
      <c r="I89" s="148"/>
      <c r="J89" s="148"/>
      <c r="K89" s="148"/>
      <c r="L89" s="148"/>
      <c r="M89" s="148"/>
      <c r="N89" s="148"/>
      <c r="O89" s="149"/>
      <c r="P89" s="132"/>
      <c r="Q89" s="132"/>
      <c r="R89" s="135"/>
    </row>
    <row r="90" spans="2:18" ht="19.5" customHeight="1">
      <c r="B90" s="129"/>
      <c r="C90" s="140"/>
      <c r="D90" s="132"/>
      <c r="E90" s="137"/>
      <c r="F90" s="147"/>
      <c r="G90" s="148"/>
      <c r="H90" s="148"/>
      <c r="I90" s="148"/>
      <c r="J90" s="148"/>
      <c r="K90" s="148"/>
      <c r="L90" s="148"/>
      <c r="M90" s="148"/>
      <c r="N90" s="148"/>
      <c r="O90" s="149"/>
      <c r="P90" s="132"/>
      <c r="Q90" s="132"/>
      <c r="R90" s="135"/>
    </row>
    <row r="91" spans="2:18" ht="19.5" customHeight="1">
      <c r="B91" s="129"/>
      <c r="C91" s="12" t="s">
        <v>526</v>
      </c>
      <c r="D91" s="17" t="str">
        <f>IF(B85="","",VLOOKUP(B85,data!$A$1:$CA$300,12,FALSE))</f>
        <v>018-877-7112</v>
      </c>
      <c r="E91" s="137"/>
      <c r="F91" s="147" t="str">
        <f>IF(B85="","",VLOOKUP(B85,data!$A$1:$CA$300,78,FALSE))</f>
        <v/>
      </c>
      <c r="G91" s="148"/>
      <c r="H91" s="148"/>
      <c r="I91" s="148"/>
      <c r="J91" s="148"/>
      <c r="K91" s="148"/>
      <c r="L91" s="148"/>
      <c r="M91" s="148"/>
      <c r="N91" s="148"/>
      <c r="O91" s="149"/>
      <c r="P91" s="132"/>
      <c r="Q91" s="132"/>
      <c r="R91" s="135"/>
    </row>
    <row r="92" spans="2:18" ht="19.5" customHeight="1">
      <c r="B92" s="130"/>
      <c r="C92" s="13" t="s">
        <v>1184</v>
      </c>
      <c r="D92" s="18" t="str">
        <f>IF(B85="","",VLOOKUP(B85,data!$A$1:$CA$300,13,FALSE))</f>
        <v>018-877-7114</v>
      </c>
      <c r="E92" s="138"/>
      <c r="F92" s="150"/>
      <c r="G92" s="151"/>
      <c r="H92" s="151"/>
      <c r="I92" s="151"/>
      <c r="J92" s="151"/>
      <c r="K92" s="151"/>
      <c r="L92" s="151"/>
      <c r="M92" s="151"/>
      <c r="N92" s="151"/>
      <c r="O92" s="152"/>
      <c r="P92" s="133"/>
      <c r="Q92" s="133"/>
      <c r="R92" s="135"/>
    </row>
    <row r="93" spans="2:18" ht="19.5" customHeight="1">
      <c r="B93" s="128">
        <v>12</v>
      </c>
      <c r="C93" s="139" t="s">
        <v>1439</v>
      </c>
      <c r="D93" s="142" t="str">
        <f>IF(B93="","",VLOOKUP(B93,data!$A$1:$CA$300,9,FALSE))</f>
        <v>あいざわ胃腸科
クリニック</v>
      </c>
      <c r="E93" s="131" t="str">
        <f>IF(B93="","",VLOOKUP(B93,data!$A$1:$CA$300,16,FALSE))</f>
        <v>内科・消化器科・
胃腸科・外科・
呼吸器科・循環器科</v>
      </c>
      <c r="F93" s="165" t="s">
        <v>700</v>
      </c>
      <c r="G93" s="165"/>
      <c r="H93" s="165"/>
      <c r="I93" s="166" t="s">
        <v>1438</v>
      </c>
      <c r="J93" s="167"/>
      <c r="K93" s="167"/>
      <c r="L93" s="167"/>
      <c r="M93" s="167"/>
      <c r="N93" s="167"/>
      <c r="O93" s="168"/>
      <c r="P93" s="145" t="str">
        <f>IF(B93="","",VLOOKUP(B93,data!$A$1:$CA$300,27,FALSE))</f>
        <v>不可</v>
      </c>
      <c r="Q93" s="145" t="str">
        <f>IF(B93="","",VLOOKUP(B93,data!$A$1:$CA$300,29,FALSE))</f>
        <v>不可</v>
      </c>
      <c r="R93" s="135" t="str">
        <f>IF(B93="","",VLOOKUP(B93,data!$A$1:$CA$300,14,FALSE))</f>
        <v/>
      </c>
    </row>
    <row r="94" spans="2:18" ht="19.5" customHeight="1">
      <c r="B94" s="129"/>
      <c r="C94" s="140"/>
      <c r="D94" s="143"/>
      <c r="E94" s="132"/>
      <c r="F94" s="19" t="str">
        <f>IF(B93="","",VLOOKUP(B93,data!$A$1:$CA$300,19,FALSE))</f>
        <v>09:00</v>
      </c>
      <c r="G94" s="21" t="s">
        <v>8</v>
      </c>
      <c r="H94" s="23" t="str">
        <f>IF(B93="","",VLOOKUP(B93,data!$A$1:$CA$300,20,FALSE))</f>
        <v>12:00</v>
      </c>
      <c r="I94" s="173" t="str">
        <f>IF(B93="","",VLOOKUP(B93,data!$A$1:$CA$300,18,FALSE))</f>
        <v>https://www.sompocare.com/</v>
      </c>
      <c r="J94" s="174"/>
      <c r="K94" s="174"/>
      <c r="L94" s="174"/>
      <c r="M94" s="174"/>
      <c r="N94" s="174"/>
      <c r="O94" s="175"/>
      <c r="P94" s="146"/>
      <c r="Q94" s="146"/>
      <c r="R94" s="135"/>
    </row>
    <row r="95" spans="2:18" ht="19.5" customHeight="1">
      <c r="B95" s="129"/>
      <c r="C95" s="141"/>
      <c r="D95" s="144"/>
      <c r="E95" s="132"/>
      <c r="F95" s="20" t="str">
        <f>IF(B93="","",VLOOKUP(B93,data!$A$1:$CA$300,22,FALSE))</f>
        <v>14:30</v>
      </c>
      <c r="G95" s="22" t="s">
        <v>8</v>
      </c>
      <c r="H95" s="24" t="str">
        <f>IF(B93="","",VLOOKUP(B93,data!$A$1:$CA$300,23,FALSE))</f>
        <v>18:00</v>
      </c>
      <c r="I95" s="176" t="str">
        <f>IF(B93="","",VLOOKUP(B93,data!$A$1:$CA$300,21,FALSE))</f>
        <v>月曜・火曜・水曜・木曜・金曜</v>
      </c>
      <c r="J95" s="177"/>
      <c r="K95" s="177"/>
      <c r="L95" s="177"/>
      <c r="M95" s="177"/>
      <c r="N95" s="177"/>
      <c r="O95" s="178"/>
      <c r="P95" s="132" t="str">
        <f>IF(B93="","",VLOOKUP(B93,data!$A$1:$CA$191,28,FALSE))</f>
        <v/>
      </c>
      <c r="Q95" s="132" t="str">
        <f>IF(B93="","",VLOOKUP(B93,data!$A$1:$CA$191,30,FALSE))</f>
        <v/>
      </c>
      <c r="R95" s="135"/>
    </row>
    <row r="96" spans="2:18" ht="19.5" customHeight="1">
      <c r="B96" s="129"/>
      <c r="C96" s="12" t="s">
        <v>637</v>
      </c>
      <c r="D96" s="16" t="str">
        <f>IF(B93="","",VLOOKUP(B93,data!$A$1:$CA$300,10,FALSE))</f>
        <v>018-1504</v>
      </c>
      <c r="E96" s="132"/>
      <c r="F96" s="169" t="s">
        <v>1437</v>
      </c>
      <c r="G96" s="170"/>
      <c r="H96" s="170"/>
      <c r="I96" s="170"/>
      <c r="J96" s="170"/>
      <c r="K96" s="170"/>
      <c r="L96" s="170"/>
      <c r="M96" s="170"/>
      <c r="N96" s="170"/>
      <c r="O96" s="171"/>
      <c r="P96" s="132"/>
      <c r="Q96" s="132"/>
      <c r="R96" s="135"/>
    </row>
    <row r="97" spans="2:18" ht="19.5" customHeight="1">
      <c r="B97" s="129"/>
      <c r="C97" s="140" t="s">
        <v>515</v>
      </c>
      <c r="D97" s="132" t="str">
        <f>IF(B93="","",VLOOKUP(B93,data!$A$1:$CA$300,11,FALSE))</f>
        <v>潟上市飯田川飯塚字樋ノ下75-1</v>
      </c>
      <c r="E97" s="132"/>
      <c r="F97" s="147" t="str">
        <f>IF(B93="","",VLOOKUP(B93,data!$A$1:$CA$300,26,FALSE))</f>
        <v>水曜・土曜午後、日曜、祝日、年末年始</v>
      </c>
      <c r="G97" s="148"/>
      <c r="H97" s="148"/>
      <c r="I97" s="148"/>
      <c r="J97" s="148"/>
      <c r="K97" s="148"/>
      <c r="L97" s="148"/>
      <c r="M97" s="148"/>
      <c r="N97" s="148"/>
      <c r="O97" s="149"/>
      <c r="P97" s="132"/>
      <c r="Q97" s="132"/>
      <c r="R97" s="135"/>
    </row>
    <row r="98" spans="2:18" ht="19.5" customHeight="1">
      <c r="B98" s="129"/>
      <c r="C98" s="140"/>
      <c r="D98" s="132"/>
      <c r="E98" s="132"/>
      <c r="F98" s="147"/>
      <c r="G98" s="148"/>
      <c r="H98" s="148"/>
      <c r="I98" s="148"/>
      <c r="J98" s="148"/>
      <c r="K98" s="148"/>
      <c r="L98" s="148"/>
      <c r="M98" s="148"/>
      <c r="N98" s="148"/>
      <c r="O98" s="149"/>
      <c r="P98" s="132"/>
      <c r="Q98" s="132"/>
      <c r="R98" s="135"/>
    </row>
    <row r="99" spans="2:18" ht="19.5" customHeight="1">
      <c r="B99" s="129"/>
      <c r="C99" s="12" t="s">
        <v>526</v>
      </c>
      <c r="D99" s="17" t="str">
        <f>IF(B93="","",VLOOKUP(B93,data!$A$1:$CA$300,12,FALSE))</f>
        <v>018-877-6688</v>
      </c>
      <c r="E99" s="132"/>
      <c r="F99" s="147" t="str">
        <f>IF(B93="","",VLOOKUP(B93,data!$A$1:$CA$300,78,FALSE))</f>
        <v/>
      </c>
      <c r="G99" s="148"/>
      <c r="H99" s="148"/>
      <c r="I99" s="148"/>
      <c r="J99" s="148"/>
      <c r="K99" s="148"/>
      <c r="L99" s="148"/>
      <c r="M99" s="148"/>
      <c r="N99" s="148"/>
      <c r="O99" s="149"/>
      <c r="P99" s="132"/>
      <c r="Q99" s="132"/>
      <c r="R99" s="135"/>
    </row>
    <row r="100" spans="2:18" ht="19.5" customHeight="1">
      <c r="B100" s="130"/>
      <c r="C100" s="13" t="s">
        <v>1184</v>
      </c>
      <c r="D100" s="18" t="str">
        <f>IF(B93="","",VLOOKUP(B93,data!$A$1:$CA$300,13,FALSE))</f>
        <v>018-877-5678</v>
      </c>
      <c r="E100" s="133"/>
      <c r="F100" s="150"/>
      <c r="G100" s="151"/>
      <c r="H100" s="151"/>
      <c r="I100" s="151"/>
      <c r="J100" s="151"/>
      <c r="K100" s="151"/>
      <c r="L100" s="151"/>
      <c r="M100" s="151"/>
      <c r="N100" s="151"/>
      <c r="O100" s="152"/>
      <c r="P100" s="133"/>
      <c r="Q100" s="133"/>
      <c r="R100" s="135"/>
    </row>
    <row r="101" spans="2:18" ht="19.5" customHeight="1">
      <c r="B101" s="128">
        <v>13</v>
      </c>
      <c r="C101" s="139" t="s">
        <v>1439</v>
      </c>
      <c r="D101" s="142" t="str">
        <f>IF(B101="","",VLOOKUP(B101,data!$A$1:$CA$300,9,FALSE))</f>
        <v>神田医院</v>
      </c>
      <c r="E101" s="131" t="str">
        <f>IF(B101="","",VLOOKUP(B101,data!$A$1:$CA$300,16,FALSE))</f>
        <v>内科・循環器科・
小児科</v>
      </c>
      <c r="F101" s="172" t="s">
        <v>700</v>
      </c>
      <c r="G101" s="172"/>
      <c r="H101" s="172"/>
      <c r="I101" s="166" t="s">
        <v>1438</v>
      </c>
      <c r="J101" s="167"/>
      <c r="K101" s="167"/>
      <c r="L101" s="167"/>
      <c r="M101" s="167"/>
      <c r="N101" s="167"/>
      <c r="O101" s="168"/>
      <c r="P101" s="145" t="str">
        <f>IF(B101="","",VLOOKUP(B101,data!$A$1:$CA$300,27,FALSE))</f>
        <v>可</v>
      </c>
      <c r="Q101" s="145" t="str">
        <f>IF(B101="","",VLOOKUP(B101,data!$A$1:$CA$300,29,FALSE))</f>
        <v>可</v>
      </c>
      <c r="R101" s="135" t="str">
        <f>IF(B101="","",VLOOKUP(B101,data!$A$1:$CA$300,14,FALSE))</f>
        <v/>
      </c>
    </row>
    <row r="102" spans="2:18" ht="19.5" customHeight="1">
      <c r="B102" s="129"/>
      <c r="C102" s="140"/>
      <c r="D102" s="143"/>
      <c r="E102" s="132"/>
      <c r="F102" s="19" t="str">
        <f>IF(B101="","",VLOOKUP(B101,data!$A$1:$CA$300,19,FALSE))</f>
        <v>09:00</v>
      </c>
      <c r="G102" s="21" t="s">
        <v>8</v>
      </c>
      <c r="H102" s="23" t="str">
        <f>IF(B101="","",VLOOKUP(B101,data!$A$1:$CA$300,20,FALSE))</f>
        <v>12:00</v>
      </c>
      <c r="I102" s="173" t="str">
        <f>IF(B101="","",VLOOKUP(B101,data!$A$1:$CA$300,18,FALSE))</f>
        <v>月曜・火曜・木曜・金曜・土曜</v>
      </c>
      <c r="J102" s="174"/>
      <c r="K102" s="174"/>
      <c r="L102" s="174"/>
      <c r="M102" s="174"/>
      <c r="N102" s="174"/>
      <c r="O102" s="175"/>
      <c r="P102" s="146"/>
      <c r="Q102" s="146"/>
      <c r="R102" s="135"/>
    </row>
    <row r="103" spans="2:18" ht="19.5" customHeight="1">
      <c r="B103" s="129"/>
      <c r="C103" s="141"/>
      <c r="D103" s="144"/>
      <c r="E103" s="132"/>
      <c r="F103" s="20" t="str">
        <f>IF(B101="","",VLOOKUP(B101,data!$A$1:$CA$300,22,FALSE))</f>
        <v>14:30</v>
      </c>
      <c r="G103" s="22" t="s">
        <v>8</v>
      </c>
      <c r="H103" s="24" t="str">
        <f>IF(B101="","",VLOOKUP(B101,data!$A$1:$CA$300,23,FALSE))</f>
        <v>17:30</v>
      </c>
      <c r="I103" s="176" t="str">
        <f>IF(B101="","",VLOOKUP(B101,data!$A$1:$CA$300,21,FALSE))</f>
        <v>月曜・火曜・木曜・金曜</v>
      </c>
      <c r="J103" s="177"/>
      <c r="K103" s="177"/>
      <c r="L103" s="177"/>
      <c r="M103" s="177"/>
      <c r="N103" s="177"/>
      <c r="O103" s="178"/>
      <c r="P103" s="132" t="str">
        <f>IF(B101="","",VLOOKUP(B101,data!$A$1:$CA$191,28,FALSE))</f>
        <v/>
      </c>
      <c r="Q103" s="132" t="str">
        <f>IF(B101="","",VLOOKUP(B101,data!$A$1:$CA$191,30,FALSE))</f>
        <v/>
      </c>
      <c r="R103" s="135"/>
    </row>
    <row r="104" spans="2:18" ht="19.5" customHeight="1">
      <c r="B104" s="129"/>
      <c r="C104" s="12" t="s">
        <v>637</v>
      </c>
      <c r="D104" s="16" t="str">
        <f>IF(B101="","",VLOOKUP(B101,data!$A$1:$CA$300,10,FALSE))</f>
        <v>018-1502</v>
      </c>
      <c r="E104" s="132"/>
      <c r="F104" s="169" t="s">
        <v>1437</v>
      </c>
      <c r="G104" s="170"/>
      <c r="H104" s="170"/>
      <c r="I104" s="170"/>
      <c r="J104" s="170"/>
      <c r="K104" s="170"/>
      <c r="L104" s="170"/>
      <c r="M104" s="170"/>
      <c r="N104" s="170"/>
      <c r="O104" s="171"/>
      <c r="P104" s="132"/>
      <c r="Q104" s="132"/>
      <c r="R104" s="135"/>
    </row>
    <row r="105" spans="2:18" ht="19.5" customHeight="1">
      <c r="B105" s="129"/>
      <c r="C105" s="140" t="s">
        <v>515</v>
      </c>
      <c r="D105" s="132" t="str">
        <f>IF(B101="","",VLOOKUP(B101,data!$A$1:$CA$300,11,FALSE))</f>
        <v>潟上市飯田川下虻川字屋敷100</v>
      </c>
      <c r="E105" s="132"/>
      <c r="F105" s="147" t="str">
        <f>IF(B101="","",VLOOKUP(B101,data!$A$1:$CA$300,26,FALSE))</f>
        <v>水曜、土曜午後、日曜、祝日、年末年始</v>
      </c>
      <c r="G105" s="148"/>
      <c r="H105" s="148"/>
      <c r="I105" s="148"/>
      <c r="J105" s="148"/>
      <c r="K105" s="148"/>
      <c r="L105" s="148"/>
      <c r="M105" s="148"/>
      <c r="N105" s="148"/>
      <c r="O105" s="149"/>
      <c r="P105" s="132"/>
      <c r="Q105" s="132"/>
      <c r="R105" s="135"/>
    </row>
    <row r="106" spans="2:18" ht="19.5" customHeight="1">
      <c r="B106" s="129"/>
      <c r="C106" s="140"/>
      <c r="D106" s="132"/>
      <c r="E106" s="132"/>
      <c r="F106" s="147"/>
      <c r="G106" s="148"/>
      <c r="H106" s="148"/>
      <c r="I106" s="148"/>
      <c r="J106" s="148"/>
      <c r="K106" s="148"/>
      <c r="L106" s="148"/>
      <c r="M106" s="148"/>
      <c r="N106" s="148"/>
      <c r="O106" s="149"/>
      <c r="P106" s="132"/>
      <c r="Q106" s="132"/>
      <c r="R106" s="135"/>
    </row>
    <row r="107" spans="2:18" ht="19.5" customHeight="1">
      <c r="B107" s="129"/>
      <c r="C107" s="12" t="s">
        <v>526</v>
      </c>
      <c r="D107" s="17" t="str">
        <f>IF(B101="","",VLOOKUP(B101,data!$A$1:$CA$300,12,FALSE))</f>
        <v>018-877-2004</v>
      </c>
      <c r="E107" s="132"/>
      <c r="F107" s="147" t="str">
        <f>IF(B101="","",VLOOKUP(B101,data!$A$1:$CA$300,78,FALSE))</f>
        <v/>
      </c>
      <c r="G107" s="148"/>
      <c r="H107" s="148"/>
      <c r="I107" s="148"/>
      <c r="J107" s="148"/>
      <c r="K107" s="148"/>
      <c r="L107" s="148"/>
      <c r="M107" s="148"/>
      <c r="N107" s="148"/>
      <c r="O107" s="149"/>
      <c r="P107" s="132"/>
      <c r="Q107" s="132"/>
      <c r="R107" s="135"/>
    </row>
    <row r="108" spans="2:18" ht="19.5" customHeight="1">
      <c r="B108" s="130"/>
      <c r="C108" s="13" t="s">
        <v>1184</v>
      </c>
      <c r="D108" s="18" t="str">
        <f>IF(B101="","",VLOOKUP(B101,data!$A$1:$CA$300,13,FALSE))</f>
        <v>018-877-2090</v>
      </c>
      <c r="E108" s="133"/>
      <c r="F108" s="150"/>
      <c r="G108" s="151"/>
      <c r="H108" s="151"/>
      <c r="I108" s="151"/>
      <c r="J108" s="151"/>
      <c r="K108" s="151"/>
      <c r="L108" s="151"/>
      <c r="M108" s="151"/>
      <c r="N108" s="151"/>
      <c r="O108" s="152"/>
      <c r="P108" s="133"/>
      <c r="Q108" s="133"/>
      <c r="R108" s="135"/>
    </row>
    <row r="109" spans="2:18" ht="19.5" customHeight="1">
      <c r="B109" s="128">
        <v>14</v>
      </c>
      <c r="C109" s="139" t="s">
        <v>1439</v>
      </c>
      <c r="D109" s="142" t="str">
        <f>IF(B109="","",VLOOKUP(B109,data!$A$1:$CA$300,9,FALSE))</f>
        <v>国民健康保険
井川町診療所</v>
      </c>
      <c r="E109" s="131" t="str">
        <f>IF(B109="","",VLOOKUP(B109,data!$A$1:$CA$300,16,FALSE))</f>
        <v>内科・婦人科</v>
      </c>
      <c r="F109" s="165" t="s">
        <v>700</v>
      </c>
      <c r="G109" s="165"/>
      <c r="H109" s="165"/>
      <c r="I109" s="166" t="s">
        <v>1438</v>
      </c>
      <c r="J109" s="167"/>
      <c r="K109" s="167"/>
      <c r="L109" s="167"/>
      <c r="M109" s="167"/>
      <c r="N109" s="167"/>
      <c r="O109" s="168"/>
      <c r="P109" s="145" t="str">
        <f>IF(B109="","",VLOOKUP(B109,data!$A$1:$CA$300,27,FALSE))</f>
        <v>不可</v>
      </c>
      <c r="Q109" s="145" t="str">
        <f>IF(B109="","",VLOOKUP(B109,data!$A$1:$CA$300,29,FALSE))</f>
        <v>不可</v>
      </c>
      <c r="R109" s="134" t="str">
        <f>HYPERLINK(IF(B109="","",VLOOKUP(B109,data!$A$1:$CA$300,14,FALSE)))</f>
        <v>http://www.town.ikawa.akita.jp/soshiki/ikawa/shinryousho/</v>
      </c>
    </row>
    <row r="110" spans="2:18" ht="19.5" customHeight="1">
      <c r="B110" s="129"/>
      <c r="C110" s="140"/>
      <c r="D110" s="143"/>
      <c r="E110" s="132"/>
      <c r="F110" s="19" t="str">
        <f>IF(B109="","",VLOOKUP(B109,data!$A$1:$CA$300,19,FALSE))</f>
        <v>08:30</v>
      </c>
      <c r="G110" s="21" t="s">
        <v>8</v>
      </c>
      <c r="H110" s="23" t="str">
        <f>IF(B109="","",VLOOKUP(B109,data!$A$1:$CA$300,20,FALSE))</f>
        <v>11:30</v>
      </c>
      <c r="I110" s="173" t="str">
        <f>IF(B109="","",VLOOKUP(B109,data!$A$1:$CA$300,18,FALSE))</f>
        <v>月曜・火曜・水曜・金曜</v>
      </c>
      <c r="J110" s="174"/>
      <c r="K110" s="174"/>
      <c r="L110" s="174"/>
      <c r="M110" s="174"/>
      <c r="N110" s="174"/>
      <c r="O110" s="175"/>
      <c r="P110" s="146"/>
      <c r="Q110" s="146"/>
      <c r="R110" s="135"/>
    </row>
    <row r="111" spans="2:18" ht="19.5" customHeight="1">
      <c r="B111" s="129"/>
      <c r="C111" s="141"/>
      <c r="D111" s="144"/>
      <c r="E111" s="132"/>
      <c r="F111" s="20" t="str">
        <f>IF(B109="","",VLOOKUP(B109,data!$A$1:$CA$300,22,FALSE))</f>
        <v>13:30</v>
      </c>
      <c r="G111" s="22" t="s">
        <v>8</v>
      </c>
      <c r="H111" s="24" t="str">
        <f>IF(B109="","",VLOOKUP(B109,data!$A$1:$CA$300,23,FALSE))</f>
        <v>16:30</v>
      </c>
      <c r="I111" s="176" t="str">
        <f>IF(B109="","",VLOOKUP(B109,data!$A$1:$CA$300,21,FALSE))</f>
        <v>月曜・火曜・水曜・金曜</v>
      </c>
      <c r="J111" s="177"/>
      <c r="K111" s="177"/>
      <c r="L111" s="177"/>
      <c r="M111" s="177"/>
      <c r="N111" s="177"/>
      <c r="O111" s="178"/>
      <c r="P111" s="132" t="str">
        <f>IF(B109="","",VLOOKUP(B109,data!$A$1:$CA$191,28,FALSE))</f>
        <v/>
      </c>
      <c r="Q111" s="132" t="str">
        <f>IF(B109="","",VLOOKUP(B109,data!$A$1:$CA$191,30,FALSE))</f>
        <v/>
      </c>
      <c r="R111" s="135"/>
    </row>
    <row r="112" spans="2:18" ht="19.5" customHeight="1">
      <c r="B112" s="129"/>
      <c r="C112" s="12" t="s">
        <v>637</v>
      </c>
      <c r="D112" s="16" t="str">
        <f>IF(B109="","",VLOOKUP(B109,data!$A$1:$CA$300,10,FALSE))</f>
        <v>018-1512</v>
      </c>
      <c r="E112" s="132"/>
      <c r="F112" s="169" t="s">
        <v>1437</v>
      </c>
      <c r="G112" s="170"/>
      <c r="H112" s="170"/>
      <c r="I112" s="170"/>
      <c r="J112" s="170"/>
      <c r="K112" s="170"/>
      <c r="L112" s="170"/>
      <c r="M112" s="170"/>
      <c r="N112" s="170"/>
      <c r="O112" s="171"/>
      <c r="P112" s="132"/>
      <c r="Q112" s="132"/>
      <c r="R112" s="135"/>
    </row>
    <row r="113" spans="2:18" ht="19.5" customHeight="1">
      <c r="B113" s="129"/>
      <c r="C113" s="140" t="s">
        <v>515</v>
      </c>
      <c r="D113" s="132" t="str">
        <f>IF(B109="","",VLOOKUP(B109,data!$A$1:$CA$300,11,FALSE))</f>
        <v>井川町北川尻字海老沢樋ノ口106-1</v>
      </c>
      <c r="E113" s="132"/>
      <c r="F113" s="147" t="str">
        <f>IF(B109="","",VLOOKUP(B109,data!$A$1:$CA$300,26,FALSE))</f>
        <v>木曜、土曜、日曜、祝日、年末年始など</v>
      </c>
      <c r="G113" s="148"/>
      <c r="H113" s="148"/>
      <c r="I113" s="148"/>
      <c r="J113" s="148"/>
      <c r="K113" s="148"/>
      <c r="L113" s="148"/>
      <c r="M113" s="148"/>
      <c r="N113" s="148"/>
      <c r="O113" s="149"/>
      <c r="P113" s="132"/>
      <c r="Q113" s="132"/>
      <c r="R113" s="135"/>
    </row>
    <row r="114" spans="2:18" ht="19.5" customHeight="1">
      <c r="B114" s="129"/>
      <c r="C114" s="140"/>
      <c r="D114" s="132"/>
      <c r="E114" s="132"/>
      <c r="F114" s="147"/>
      <c r="G114" s="148"/>
      <c r="H114" s="148"/>
      <c r="I114" s="148"/>
      <c r="J114" s="148"/>
      <c r="K114" s="148"/>
      <c r="L114" s="148"/>
      <c r="M114" s="148"/>
      <c r="N114" s="148"/>
      <c r="O114" s="149"/>
      <c r="P114" s="132"/>
      <c r="Q114" s="132"/>
      <c r="R114" s="135"/>
    </row>
    <row r="115" spans="2:18" ht="19.5" customHeight="1">
      <c r="B115" s="129"/>
      <c r="C115" s="12" t="s">
        <v>526</v>
      </c>
      <c r="D115" s="17" t="str">
        <f>IF(B109="","",VLOOKUP(B109,data!$A$1:$CA$300,12,FALSE))</f>
        <v>018-874-2215</v>
      </c>
      <c r="E115" s="132"/>
      <c r="F115" s="147" t="str">
        <f>IF(B109="","",VLOOKUP(B109,data!$A$1:$CA$300,78,FALSE))</f>
        <v/>
      </c>
      <c r="G115" s="148"/>
      <c r="H115" s="148"/>
      <c r="I115" s="148"/>
      <c r="J115" s="148"/>
      <c r="K115" s="148"/>
      <c r="L115" s="148"/>
      <c r="M115" s="148"/>
      <c r="N115" s="148"/>
      <c r="O115" s="149"/>
      <c r="P115" s="132"/>
      <c r="Q115" s="132"/>
      <c r="R115" s="135"/>
    </row>
    <row r="116" spans="2:18" ht="19.5" customHeight="1">
      <c r="B116" s="130"/>
      <c r="C116" s="13" t="s">
        <v>1184</v>
      </c>
      <c r="D116" s="18" t="str">
        <f>IF(B109="","",VLOOKUP(B109,data!$A$1:$CA$300,13,FALSE))</f>
        <v>018-874-3777</v>
      </c>
      <c r="E116" s="133"/>
      <c r="F116" s="150"/>
      <c r="G116" s="151"/>
      <c r="H116" s="151"/>
      <c r="I116" s="151"/>
      <c r="J116" s="151"/>
      <c r="K116" s="151"/>
      <c r="L116" s="151"/>
      <c r="M116" s="151"/>
      <c r="N116" s="151"/>
      <c r="O116" s="152"/>
      <c r="P116" s="133"/>
      <c r="Q116" s="133"/>
      <c r="R116" s="135"/>
    </row>
    <row r="117" spans="2:18" ht="19.5" customHeight="1">
      <c r="B117" s="128">
        <v>15</v>
      </c>
      <c r="C117" s="139" t="s">
        <v>1439</v>
      </c>
      <c r="D117" s="142" t="str">
        <f>IF(B117="","",VLOOKUP(B117,data!$A$1:$CA$300,9,FALSE))</f>
        <v>大窪胃腸科内科医院</v>
      </c>
      <c r="E117" s="131" t="str">
        <f>IF(B117="","",VLOOKUP(B117,data!$A$1:$CA$300,16,FALSE))</f>
        <v>内科・胃腸科</v>
      </c>
      <c r="F117" s="165" t="s">
        <v>700</v>
      </c>
      <c r="G117" s="165"/>
      <c r="H117" s="165"/>
      <c r="I117" s="166" t="s">
        <v>1438</v>
      </c>
      <c r="J117" s="167"/>
      <c r="K117" s="167"/>
      <c r="L117" s="167"/>
      <c r="M117" s="167"/>
      <c r="N117" s="167"/>
      <c r="O117" s="168"/>
      <c r="P117" s="145" t="str">
        <f>IF(B117="","",VLOOKUP(B117,data!$A$1:$CA$300,27,FALSE))</f>
        <v>不可</v>
      </c>
      <c r="Q117" s="145" t="str">
        <f>IF(B117="","",VLOOKUP(B117,data!$A$1:$CA$300,29,FALSE))</f>
        <v>不可</v>
      </c>
      <c r="R117" s="135" t="str">
        <f>IF(B117="","",VLOOKUP(B117,data!$A$1:$CA$300,14,FALSE))</f>
        <v/>
      </c>
    </row>
    <row r="118" spans="2:18" ht="19.5" customHeight="1">
      <c r="B118" s="129"/>
      <c r="C118" s="140"/>
      <c r="D118" s="143"/>
      <c r="E118" s="132"/>
      <c r="F118" s="19" t="str">
        <f>IF(B117="","",VLOOKUP(B117,data!$A$1:$CA$300,19,FALSE))</f>
        <v>08:30</v>
      </c>
      <c r="G118" s="21" t="s">
        <v>8</v>
      </c>
      <c r="H118" s="23" t="str">
        <f>IF(B117="","",VLOOKUP(B117,data!$A$1:$CA$300,20,FALSE))</f>
        <v>12:30</v>
      </c>
      <c r="I118" s="173" t="str">
        <f>IF(B117="","",VLOOKUP(B117,data!$A$1:$CA$300,18,FALSE))</f>
        <v>月曜・火曜・水曜・木曜・金曜・土曜</v>
      </c>
      <c r="J118" s="174"/>
      <c r="K118" s="174"/>
      <c r="L118" s="174"/>
      <c r="M118" s="174"/>
      <c r="N118" s="174"/>
      <c r="O118" s="175"/>
      <c r="P118" s="146"/>
      <c r="Q118" s="146"/>
      <c r="R118" s="135"/>
    </row>
    <row r="119" spans="2:18" ht="19.5" customHeight="1">
      <c r="B119" s="129"/>
      <c r="C119" s="141"/>
      <c r="D119" s="144"/>
      <c r="E119" s="132"/>
      <c r="F119" s="20" t="str">
        <f>IF(B117="","",VLOOKUP(B117,data!$A$1:$CA$300,22,FALSE))</f>
        <v>14:30</v>
      </c>
      <c r="G119" s="22" t="s">
        <v>8</v>
      </c>
      <c r="H119" s="24" t="str">
        <f>IF(B117="","",VLOOKUP(B117,data!$A$1:$CA$300,23,FALSE))</f>
        <v>17:30</v>
      </c>
      <c r="I119" s="176" t="str">
        <f>IF(B117="","",VLOOKUP(B117,data!$A$1:$CA$300,21,FALSE))</f>
        <v>月曜・火曜・木曜・金曜</v>
      </c>
      <c r="J119" s="177"/>
      <c r="K119" s="177"/>
      <c r="L119" s="177"/>
      <c r="M119" s="177"/>
      <c r="N119" s="177"/>
      <c r="O119" s="178"/>
      <c r="P119" s="132" t="str">
        <f>IF(B117="","",VLOOKUP(B117,data!$A$1:$CA$191,28,FALSE))</f>
        <v/>
      </c>
      <c r="Q119" s="132" t="str">
        <f>IF(B117="","",VLOOKUP(B117,data!$A$1:$CA$191,30,FALSE))</f>
        <v/>
      </c>
      <c r="R119" s="135"/>
    </row>
    <row r="120" spans="2:18" ht="19.5" customHeight="1">
      <c r="B120" s="129"/>
      <c r="C120" s="12" t="s">
        <v>637</v>
      </c>
      <c r="D120" s="16" t="str">
        <f>IF(B117="","",VLOOKUP(B117,data!$A$1:$CA$300,10,FALSE))</f>
        <v>018-1725</v>
      </c>
      <c r="E120" s="132"/>
      <c r="F120" s="169" t="s">
        <v>1437</v>
      </c>
      <c r="G120" s="170"/>
      <c r="H120" s="170"/>
      <c r="I120" s="170"/>
      <c r="J120" s="170"/>
      <c r="K120" s="170"/>
      <c r="L120" s="170"/>
      <c r="M120" s="170"/>
      <c r="N120" s="170"/>
      <c r="O120" s="171"/>
      <c r="P120" s="132"/>
      <c r="Q120" s="132"/>
      <c r="R120" s="135"/>
    </row>
    <row r="121" spans="2:18" ht="19.5" customHeight="1">
      <c r="B121" s="129"/>
      <c r="C121" s="140" t="s">
        <v>515</v>
      </c>
      <c r="D121" s="132" t="str">
        <f>IF(B117="","",VLOOKUP(B117,data!$A$1:$CA$300,11,FALSE))</f>
        <v>五城目町西磯ノ目2丁目2-7</v>
      </c>
      <c r="E121" s="132"/>
      <c r="F121" s="147" t="str">
        <f>IF(B117="","",VLOOKUP(B117,data!$A$1:$CA$300,26,FALSE))</f>
        <v>水曜・土曜午後、日曜、祝日、8/13〜15、12/29〜1/3</v>
      </c>
      <c r="G121" s="148"/>
      <c r="H121" s="148"/>
      <c r="I121" s="148"/>
      <c r="J121" s="148"/>
      <c r="K121" s="148"/>
      <c r="L121" s="148"/>
      <c r="M121" s="148"/>
      <c r="N121" s="148"/>
      <c r="O121" s="149"/>
      <c r="P121" s="132"/>
      <c r="Q121" s="132"/>
      <c r="R121" s="135"/>
    </row>
    <row r="122" spans="2:18" ht="19.5" customHeight="1">
      <c r="B122" s="129"/>
      <c r="C122" s="140"/>
      <c r="D122" s="132"/>
      <c r="E122" s="132"/>
      <c r="F122" s="147"/>
      <c r="G122" s="148"/>
      <c r="H122" s="148"/>
      <c r="I122" s="148"/>
      <c r="J122" s="148"/>
      <c r="K122" s="148"/>
      <c r="L122" s="148"/>
      <c r="M122" s="148"/>
      <c r="N122" s="148"/>
      <c r="O122" s="149"/>
      <c r="P122" s="132"/>
      <c r="Q122" s="132"/>
      <c r="R122" s="135"/>
    </row>
    <row r="123" spans="2:18" ht="19.5" customHeight="1">
      <c r="B123" s="129"/>
      <c r="C123" s="12" t="s">
        <v>526</v>
      </c>
      <c r="D123" s="17" t="str">
        <f>IF(B117="","",VLOOKUP(B117,data!$A$1:$CA$300,12,FALSE))</f>
        <v>018-855-1155</v>
      </c>
      <c r="E123" s="132"/>
      <c r="F123" s="147" t="str">
        <f>IF(B117="","",VLOOKUP(B117,data!$A$1:$CA$300,78,FALSE))</f>
        <v/>
      </c>
      <c r="G123" s="148"/>
      <c r="H123" s="148"/>
      <c r="I123" s="148"/>
      <c r="J123" s="148"/>
      <c r="K123" s="148"/>
      <c r="L123" s="148"/>
      <c r="M123" s="148"/>
      <c r="N123" s="148"/>
      <c r="O123" s="149"/>
      <c r="P123" s="132"/>
      <c r="Q123" s="132"/>
      <c r="R123" s="135"/>
    </row>
    <row r="124" spans="2:18" ht="19.5" customHeight="1">
      <c r="B124" s="130"/>
      <c r="C124" s="13" t="s">
        <v>1184</v>
      </c>
      <c r="D124" s="18" t="str">
        <f>IF(B117="","",VLOOKUP(B117,data!$A$1:$CA$300,13,FALSE))</f>
        <v>018-855-1156</v>
      </c>
      <c r="E124" s="133"/>
      <c r="F124" s="150"/>
      <c r="G124" s="151"/>
      <c r="H124" s="151"/>
      <c r="I124" s="151"/>
      <c r="J124" s="151"/>
      <c r="K124" s="151"/>
      <c r="L124" s="151"/>
      <c r="M124" s="151"/>
      <c r="N124" s="151"/>
      <c r="O124" s="152"/>
      <c r="P124" s="133"/>
      <c r="Q124" s="133"/>
      <c r="R124" s="135"/>
    </row>
    <row r="125" spans="2:18" ht="19.5" customHeight="1">
      <c r="B125" s="128">
        <v>16</v>
      </c>
      <c r="C125" s="139" t="s">
        <v>1439</v>
      </c>
      <c r="D125" s="142" t="str">
        <f>IF(B125="","",VLOOKUP(B125,data!$A$1:$CA$300,9,FALSE))</f>
        <v>ごじょうめ眼科
クリニック</v>
      </c>
      <c r="E125" s="131" t="str">
        <f>IF(B125="","",VLOOKUP(B125,data!$A$1:$CA$300,16,FALSE))</f>
        <v>眼科</v>
      </c>
      <c r="F125" s="172" t="s">
        <v>700</v>
      </c>
      <c r="G125" s="172"/>
      <c r="H125" s="172"/>
      <c r="I125" s="166" t="s">
        <v>1438</v>
      </c>
      <c r="J125" s="167"/>
      <c r="K125" s="167"/>
      <c r="L125" s="167"/>
      <c r="M125" s="167"/>
      <c r="N125" s="167"/>
      <c r="O125" s="168"/>
      <c r="P125" s="145" t="str">
        <f>IF(B125="","",VLOOKUP(B125,data!$A$1:$CA$300,27,FALSE))</f>
        <v>不可</v>
      </c>
      <c r="Q125" s="145" t="str">
        <f>IF(B125="","",VLOOKUP(B125,data!$A$1:$CA$300,29,FALSE))</f>
        <v>不可</v>
      </c>
      <c r="R125" s="135" t="str">
        <f>IF(B125="","",VLOOKUP(B125,data!$A$1:$CA$300,14,FALSE))</f>
        <v/>
      </c>
    </row>
    <row r="126" spans="2:18" ht="19.5" customHeight="1">
      <c r="B126" s="129"/>
      <c r="C126" s="140"/>
      <c r="D126" s="143"/>
      <c r="E126" s="132"/>
      <c r="F126" s="19" t="str">
        <f>IF(B125="","",VLOOKUP(B125,data!$A$1:$CA$300,19,FALSE))</f>
        <v>08:30</v>
      </c>
      <c r="G126" s="21" t="s">
        <v>8</v>
      </c>
      <c r="H126" s="23" t="str">
        <f>IF(B125="","",VLOOKUP(B125,data!$A$1:$CA$300,20,FALSE))</f>
        <v>12:00</v>
      </c>
      <c r="I126" s="173" t="str">
        <f>IF(B125="","",VLOOKUP(B125,data!$A$1:$CA$300,18,FALSE))</f>
        <v>月曜・火曜・木曜・金曜・土曜</v>
      </c>
      <c r="J126" s="174"/>
      <c r="K126" s="174"/>
      <c r="L126" s="174"/>
      <c r="M126" s="174"/>
      <c r="N126" s="174"/>
      <c r="O126" s="175"/>
      <c r="P126" s="146"/>
      <c r="Q126" s="146"/>
      <c r="R126" s="135"/>
    </row>
    <row r="127" spans="2:18" ht="19.5" customHeight="1">
      <c r="B127" s="129"/>
      <c r="C127" s="141"/>
      <c r="D127" s="144"/>
      <c r="E127" s="132"/>
      <c r="F127" s="20" t="str">
        <f>IF(B125="","",VLOOKUP(B125,data!$A$1:$CA$300,22,FALSE))</f>
        <v>14:00</v>
      </c>
      <c r="G127" s="22" t="s">
        <v>8</v>
      </c>
      <c r="H127" s="24" t="str">
        <f>IF(B125="","",VLOOKUP(B125,data!$A$1:$CA$300,23,FALSE))</f>
        <v>18:00</v>
      </c>
      <c r="I127" s="176" t="str">
        <f>IF(B125="","",VLOOKUP(B125,data!$A$1:$CA$300,21,FALSE))</f>
        <v>月曜・火曜・木曜・金曜</v>
      </c>
      <c r="J127" s="177"/>
      <c r="K127" s="177"/>
      <c r="L127" s="177"/>
      <c r="M127" s="177"/>
      <c r="N127" s="177"/>
      <c r="O127" s="178"/>
      <c r="P127" s="132" t="str">
        <f>IF(B125="","",VLOOKUP(B125,data!$A$1:$CA$191,28,FALSE))</f>
        <v/>
      </c>
      <c r="Q127" s="132" t="str">
        <f>IF(B125="","",VLOOKUP(B125,data!$A$1:$CA$191,30,FALSE))</f>
        <v/>
      </c>
      <c r="R127" s="135"/>
    </row>
    <row r="128" spans="2:18" ht="19.5" customHeight="1">
      <c r="B128" s="129"/>
      <c r="C128" s="12" t="s">
        <v>637</v>
      </c>
      <c r="D128" s="16" t="str">
        <f>IF(B125="","",VLOOKUP(B125,data!$A$1:$CA$300,10,FALSE))</f>
        <v>018-1724</v>
      </c>
      <c r="E128" s="132"/>
      <c r="F128" s="169" t="s">
        <v>1437</v>
      </c>
      <c r="G128" s="170"/>
      <c r="H128" s="170"/>
      <c r="I128" s="170"/>
      <c r="J128" s="170"/>
      <c r="K128" s="170"/>
      <c r="L128" s="170"/>
      <c r="M128" s="170"/>
      <c r="N128" s="170"/>
      <c r="O128" s="171"/>
      <c r="P128" s="132"/>
      <c r="Q128" s="132"/>
      <c r="R128" s="135"/>
    </row>
    <row r="129" spans="2:18" ht="19.5" customHeight="1">
      <c r="B129" s="129"/>
      <c r="C129" s="140" t="s">
        <v>515</v>
      </c>
      <c r="D129" s="132" t="str">
        <f>IF(B125="","",VLOOKUP(B125,data!$A$1:$CA$300,11,FALSE))</f>
        <v>五城目町東磯ノ目二丁目1‐10</v>
      </c>
      <c r="E129" s="132"/>
      <c r="F129" s="147" t="str">
        <f>IF(B125="","",VLOOKUP(B125,data!$A$1:$CA$300,26,FALSE))</f>
        <v>水曜、土曜午後、日曜、祝日、年末年始、お盆</v>
      </c>
      <c r="G129" s="148"/>
      <c r="H129" s="148"/>
      <c r="I129" s="148"/>
      <c r="J129" s="148"/>
      <c r="K129" s="148"/>
      <c r="L129" s="148"/>
      <c r="M129" s="148"/>
      <c r="N129" s="148"/>
      <c r="O129" s="149"/>
      <c r="P129" s="132"/>
      <c r="Q129" s="132"/>
      <c r="R129" s="135"/>
    </row>
    <row r="130" spans="2:18" ht="19.5" customHeight="1">
      <c r="B130" s="129"/>
      <c r="C130" s="140"/>
      <c r="D130" s="132"/>
      <c r="E130" s="132"/>
      <c r="F130" s="147"/>
      <c r="G130" s="148"/>
      <c r="H130" s="148"/>
      <c r="I130" s="148"/>
      <c r="J130" s="148"/>
      <c r="K130" s="148"/>
      <c r="L130" s="148"/>
      <c r="M130" s="148"/>
      <c r="N130" s="148"/>
      <c r="O130" s="149"/>
      <c r="P130" s="132"/>
      <c r="Q130" s="132"/>
      <c r="R130" s="135"/>
    </row>
    <row r="131" spans="2:18" ht="19.5" customHeight="1">
      <c r="B131" s="129"/>
      <c r="C131" s="12" t="s">
        <v>526</v>
      </c>
      <c r="D131" s="17" t="str">
        <f>IF(B125="","",VLOOKUP(B125,data!$A$1:$CA$300,12,FALSE))</f>
        <v>018‐852‐5225</v>
      </c>
      <c r="E131" s="132"/>
      <c r="F131" s="147" t="str">
        <f>IF(B125="","",VLOOKUP(B125,data!$A$1:$CA$300,78,FALSE))</f>
        <v/>
      </c>
      <c r="G131" s="148"/>
      <c r="H131" s="148"/>
      <c r="I131" s="148"/>
      <c r="J131" s="148"/>
      <c r="K131" s="148"/>
      <c r="L131" s="148"/>
      <c r="M131" s="148"/>
      <c r="N131" s="148"/>
      <c r="O131" s="149"/>
      <c r="P131" s="132"/>
      <c r="Q131" s="132"/>
      <c r="R131" s="135"/>
    </row>
    <row r="132" spans="2:18" ht="19.5" customHeight="1">
      <c r="B132" s="130"/>
      <c r="C132" s="13" t="s">
        <v>1184</v>
      </c>
      <c r="D132" s="18" t="str">
        <f>IF(B125="","",VLOOKUP(B125,data!$A$1:$CA$300,13,FALSE))</f>
        <v>018-852-5227</v>
      </c>
      <c r="E132" s="133"/>
      <c r="F132" s="150"/>
      <c r="G132" s="151"/>
      <c r="H132" s="151"/>
      <c r="I132" s="151"/>
      <c r="J132" s="151"/>
      <c r="K132" s="151"/>
      <c r="L132" s="151"/>
      <c r="M132" s="151"/>
      <c r="N132" s="151"/>
      <c r="O132" s="152"/>
      <c r="P132" s="133"/>
      <c r="Q132" s="133"/>
      <c r="R132" s="135"/>
    </row>
    <row r="133" spans="2:18" ht="19.5" customHeight="1">
      <c r="B133" s="128">
        <v>17</v>
      </c>
      <c r="C133" s="139" t="s">
        <v>1439</v>
      </c>
      <c r="D133" s="142" t="str">
        <f>IF(B133="","",VLOOKUP(B133,data!$A$1:$CA$300,9,FALSE))</f>
        <v>湖東快晴クリニック</v>
      </c>
      <c r="E133" s="131" t="str">
        <f>IF(B133="","",VLOOKUP(B133,data!$A$1:$CA$300,16,FALSE))</f>
        <v>内科・循環器科・
整形外科・リウマチ科</v>
      </c>
      <c r="F133" s="165" t="s">
        <v>700</v>
      </c>
      <c r="G133" s="165"/>
      <c r="H133" s="165"/>
      <c r="I133" s="166" t="s">
        <v>1438</v>
      </c>
      <c r="J133" s="167"/>
      <c r="K133" s="167"/>
      <c r="L133" s="167"/>
      <c r="M133" s="167"/>
      <c r="N133" s="167"/>
      <c r="O133" s="168"/>
      <c r="P133" s="145" t="str">
        <f>IF(B133="","",VLOOKUP(B133,data!$A$1:$CA$300,27,FALSE))</f>
        <v>不可</v>
      </c>
      <c r="Q133" s="145" t="str">
        <f>IF(B133="","",VLOOKUP(B133,data!$A$1:$CA$300,29,FALSE))</f>
        <v>不可</v>
      </c>
      <c r="R133" s="134" t="str">
        <f>HYPERLINK(IF(B133="","",VLOOKUP(B133,data!$A$1:$CA$300,14,FALSE)))</f>
        <v>https://www.seiwakai-net.com/kotourouken/</v>
      </c>
    </row>
    <row r="134" spans="2:18" ht="19.5" customHeight="1">
      <c r="B134" s="129"/>
      <c r="C134" s="140"/>
      <c r="D134" s="143"/>
      <c r="E134" s="132"/>
      <c r="F134" s="153" t="str">
        <f>IF(B133="","",VLOOKUP(B133,data!$A$1:$CA$300,19,FALSE))</f>
        <v>11:00</v>
      </c>
      <c r="G134" s="179" t="s">
        <v>8</v>
      </c>
      <c r="H134" s="181" t="str">
        <f>IF(B133="","",VLOOKUP(B133,data!$A$1:$CA$300,20,FALSE))</f>
        <v>12:00</v>
      </c>
      <c r="I134" s="183" t="str">
        <f>IF(B133="","",VLOOKUP(B133,data!$A$1:$CA$300,18,FALSE))</f>
        <v>月曜・水曜・金曜</v>
      </c>
      <c r="J134" s="184"/>
      <c r="K134" s="184"/>
      <c r="L134" s="184"/>
      <c r="M134" s="184"/>
      <c r="N134" s="184"/>
      <c r="O134" s="185"/>
      <c r="P134" s="146"/>
      <c r="Q134" s="146"/>
      <c r="R134" s="135"/>
    </row>
    <row r="135" spans="2:18" ht="19.5" customHeight="1">
      <c r="B135" s="129"/>
      <c r="C135" s="141"/>
      <c r="D135" s="144"/>
      <c r="E135" s="132"/>
      <c r="F135" s="154">
        <f>IF(B133="","",VLOOKUP(B133,data!$A$1:$CA$300,22,FALSE))</f>
        <v>0</v>
      </c>
      <c r="G135" s="180" t="s">
        <v>8</v>
      </c>
      <c r="H135" s="182">
        <f>IF(B133="","",VLOOKUP(B133,data!$A$1:$CA$300,23,FALSE))</f>
        <v>0</v>
      </c>
      <c r="I135" s="176" t="str">
        <f>IF(B133="","",VLOOKUP(B133,data!$A$1:$CA$300,21,FALSE))</f>
        <v>月曜・水曜・金曜</v>
      </c>
      <c r="J135" s="177"/>
      <c r="K135" s="177"/>
      <c r="L135" s="177"/>
      <c r="M135" s="177"/>
      <c r="N135" s="177"/>
      <c r="O135" s="178"/>
      <c r="P135" s="132" t="str">
        <f>IF(B133="","",VLOOKUP(B133,data!$A$1:$CA$191,28,FALSE))</f>
        <v/>
      </c>
      <c r="Q135" s="132" t="str">
        <f>IF(B133="","",VLOOKUP(B133,data!$A$1:$CA$191,30,FALSE))</f>
        <v/>
      </c>
      <c r="R135" s="135"/>
    </row>
    <row r="136" spans="2:18" ht="19.5" customHeight="1">
      <c r="B136" s="129"/>
      <c r="C136" s="12" t="s">
        <v>637</v>
      </c>
      <c r="D136" s="16" t="str">
        <f>IF(B133="","",VLOOKUP(B133,data!$A$1:$CA$300,10,FALSE))</f>
        <v>018-1705</v>
      </c>
      <c r="E136" s="132"/>
      <c r="F136" s="169" t="s">
        <v>1437</v>
      </c>
      <c r="G136" s="170"/>
      <c r="H136" s="170"/>
      <c r="I136" s="170"/>
      <c r="J136" s="170"/>
      <c r="K136" s="170"/>
      <c r="L136" s="170"/>
      <c r="M136" s="170"/>
      <c r="N136" s="170"/>
      <c r="O136" s="171"/>
      <c r="P136" s="132"/>
      <c r="Q136" s="132"/>
      <c r="R136" s="135"/>
    </row>
    <row r="137" spans="2:18" ht="19.5" customHeight="1">
      <c r="B137" s="129"/>
      <c r="C137" s="140" t="s">
        <v>515</v>
      </c>
      <c r="D137" s="132" t="str">
        <f>IF(B133="","",VLOOKUP(B133,data!$A$1:$CA$300,11,FALSE))</f>
        <v>五城目町字上町284-1</v>
      </c>
      <c r="E137" s="132"/>
      <c r="F137" s="147" t="str">
        <f>IF(B133="","",VLOOKUP(B133,data!$A$1:$CA$300,26,FALSE))</f>
        <v>火曜、木曜、土曜、日曜、祝日、年末年始、お盆
※午後の診療はありません。</v>
      </c>
      <c r="G137" s="148"/>
      <c r="H137" s="148"/>
      <c r="I137" s="148"/>
      <c r="J137" s="148"/>
      <c r="K137" s="148"/>
      <c r="L137" s="148"/>
      <c r="M137" s="148"/>
      <c r="N137" s="148"/>
      <c r="O137" s="149"/>
      <c r="P137" s="132"/>
      <c r="Q137" s="132"/>
      <c r="R137" s="135"/>
    </row>
    <row r="138" spans="2:18" ht="19.5" customHeight="1">
      <c r="B138" s="129"/>
      <c r="C138" s="140"/>
      <c r="D138" s="132"/>
      <c r="E138" s="132"/>
      <c r="F138" s="147"/>
      <c r="G138" s="148"/>
      <c r="H138" s="148"/>
      <c r="I138" s="148"/>
      <c r="J138" s="148"/>
      <c r="K138" s="148"/>
      <c r="L138" s="148"/>
      <c r="M138" s="148"/>
      <c r="N138" s="148"/>
      <c r="O138" s="149"/>
      <c r="P138" s="132"/>
      <c r="Q138" s="132"/>
      <c r="R138" s="135"/>
    </row>
    <row r="139" spans="2:18" ht="19.5" customHeight="1">
      <c r="B139" s="129"/>
      <c r="C139" s="12" t="s">
        <v>526</v>
      </c>
      <c r="D139" s="17" t="str">
        <f>IF(B133="","",VLOOKUP(B133,data!$A$1:$CA$300,12,FALSE))</f>
        <v>018-855-1572</v>
      </c>
      <c r="E139" s="132"/>
      <c r="F139" s="147" t="str">
        <f>IF(B133="","",VLOOKUP(B133,data!$A$1:$CA$300,78,FALSE))</f>
        <v>診療時間は午前11時から12時まで。
令和7年度中に移転予定。</v>
      </c>
      <c r="G139" s="148"/>
      <c r="H139" s="148"/>
      <c r="I139" s="148"/>
      <c r="J139" s="148"/>
      <c r="K139" s="148"/>
      <c r="L139" s="148"/>
      <c r="M139" s="148"/>
      <c r="N139" s="148"/>
      <c r="O139" s="149"/>
      <c r="P139" s="132"/>
      <c r="Q139" s="132"/>
      <c r="R139" s="135"/>
    </row>
    <row r="140" spans="2:18" ht="19.5" customHeight="1">
      <c r="B140" s="130"/>
      <c r="C140" s="13" t="s">
        <v>1184</v>
      </c>
      <c r="D140" s="18" t="str">
        <f>IF(B133="","",VLOOKUP(B133,data!$A$1:$CA$300,13,FALSE))</f>
        <v>018-855-1555</v>
      </c>
      <c r="E140" s="133"/>
      <c r="F140" s="150"/>
      <c r="G140" s="151"/>
      <c r="H140" s="151"/>
      <c r="I140" s="151"/>
      <c r="J140" s="151"/>
      <c r="K140" s="151"/>
      <c r="L140" s="151"/>
      <c r="M140" s="151"/>
      <c r="N140" s="151"/>
      <c r="O140" s="152"/>
      <c r="P140" s="133"/>
      <c r="Q140" s="133"/>
      <c r="R140" s="135"/>
    </row>
    <row r="141" spans="2:18" ht="19.5" customHeight="1">
      <c r="B141" s="128">
        <v>18</v>
      </c>
      <c r="C141" s="139" t="s">
        <v>1439</v>
      </c>
      <c r="D141" s="142" t="str">
        <f>IF(B141="","",VLOOKUP(B141,data!$A$1:$CA$300,9,FALSE))</f>
        <v>ささき内科クリニック</v>
      </c>
      <c r="E141" s="131" t="str">
        <f>IF(B141="","",VLOOKUP(B141,data!$A$1:$CA$300,16,FALSE))</f>
        <v>内科・小児科・
心療内科</v>
      </c>
      <c r="F141" s="165" t="s">
        <v>700</v>
      </c>
      <c r="G141" s="165"/>
      <c r="H141" s="165"/>
      <c r="I141" s="166" t="s">
        <v>1438</v>
      </c>
      <c r="J141" s="167"/>
      <c r="K141" s="167"/>
      <c r="L141" s="167"/>
      <c r="M141" s="167"/>
      <c r="N141" s="167"/>
      <c r="O141" s="168"/>
      <c r="P141" s="145" t="str">
        <f>IF(B141="","",VLOOKUP(B141,data!$A$1:$CA$300,27,FALSE))</f>
        <v>不可</v>
      </c>
      <c r="Q141" s="145" t="str">
        <f>IF(B141="","",VLOOKUP(B141,data!$A$1:$CA$300,29,FALSE))</f>
        <v>不可</v>
      </c>
      <c r="R141" s="135" t="str">
        <f>IF(B141="","",VLOOKUP(B141,data!$A$1:$CA$300,14,FALSE))</f>
        <v/>
      </c>
    </row>
    <row r="142" spans="2:18" ht="19.5" customHeight="1">
      <c r="B142" s="129"/>
      <c r="C142" s="140"/>
      <c r="D142" s="143"/>
      <c r="E142" s="132"/>
      <c r="F142" s="19" t="str">
        <f>IF(B141="","",VLOOKUP(B141,data!$A$1:$CA$300,19,FALSE))</f>
        <v>09:00</v>
      </c>
      <c r="G142" s="21" t="s">
        <v>8</v>
      </c>
      <c r="H142" s="23" t="str">
        <f>IF(B141="","",VLOOKUP(B141,data!$A$1:$CA$300,20,FALSE))</f>
        <v>12:30</v>
      </c>
      <c r="I142" s="173" t="str">
        <f>IF(B141="","",VLOOKUP(B141,data!$A$1:$CA$300,18,FALSE))</f>
        <v>月曜・火曜・水曜・木曜・金曜・土曜</v>
      </c>
      <c r="J142" s="174"/>
      <c r="K142" s="174"/>
      <c r="L142" s="174"/>
      <c r="M142" s="174"/>
      <c r="N142" s="174"/>
      <c r="O142" s="175"/>
      <c r="P142" s="146"/>
      <c r="Q142" s="146"/>
      <c r="R142" s="135"/>
    </row>
    <row r="143" spans="2:18" ht="19.5" customHeight="1">
      <c r="B143" s="129"/>
      <c r="C143" s="141"/>
      <c r="D143" s="144"/>
      <c r="E143" s="132"/>
      <c r="F143" s="20" t="str">
        <f>IF(B141="","",VLOOKUP(B141,data!$A$1:$CA$300,22,FALSE))</f>
        <v>15:00</v>
      </c>
      <c r="G143" s="22" t="s">
        <v>8</v>
      </c>
      <c r="H143" s="24" t="str">
        <f>IF(B141="","",VLOOKUP(B141,data!$A$1:$CA$300,23,FALSE))</f>
        <v>18:00</v>
      </c>
      <c r="I143" s="176" t="str">
        <f>IF(B141="","",VLOOKUP(B141,data!$A$1:$CA$300,21,FALSE))</f>
        <v>月曜・木曜・金曜</v>
      </c>
      <c r="J143" s="177"/>
      <c r="K143" s="177"/>
      <c r="L143" s="177"/>
      <c r="M143" s="177"/>
      <c r="N143" s="177"/>
      <c r="O143" s="178"/>
      <c r="P143" s="132" t="str">
        <f>IF(B141="","",VLOOKUP(B141,data!$A$1:$CA$191,28,FALSE))</f>
        <v/>
      </c>
      <c r="Q143" s="132" t="str">
        <f>IF(B141="","",VLOOKUP(B141,data!$A$1:$CA$191,30,FALSE))</f>
        <v/>
      </c>
      <c r="R143" s="135"/>
    </row>
    <row r="144" spans="2:18" ht="19.5" customHeight="1">
      <c r="B144" s="129"/>
      <c r="C144" s="12" t="s">
        <v>637</v>
      </c>
      <c r="D144" s="16" t="str">
        <f>IF(B141="","",VLOOKUP(B141,data!$A$1:$CA$300,10,FALSE))</f>
        <v>018-1722</v>
      </c>
      <c r="E144" s="132"/>
      <c r="F144" s="169" t="s">
        <v>1437</v>
      </c>
      <c r="G144" s="170"/>
      <c r="H144" s="170"/>
      <c r="I144" s="170"/>
      <c r="J144" s="170"/>
      <c r="K144" s="170"/>
      <c r="L144" s="170"/>
      <c r="M144" s="170"/>
      <c r="N144" s="170"/>
      <c r="O144" s="171"/>
      <c r="P144" s="132"/>
      <c r="Q144" s="132"/>
      <c r="R144" s="135"/>
    </row>
    <row r="145" spans="2:18" ht="19.5" customHeight="1">
      <c r="B145" s="129"/>
      <c r="C145" s="140" t="s">
        <v>515</v>
      </c>
      <c r="D145" s="132" t="str">
        <f>IF(B141="","",VLOOKUP(B141,data!$A$1:$CA$300,11,FALSE))</f>
        <v>五城目町字鵜ノ木90-1</v>
      </c>
      <c r="E145" s="132"/>
      <c r="F145" s="147" t="str">
        <f>IF(B141="","",VLOOKUP(B141,data!$A$1:$CA$300,26,FALSE))</f>
        <v>火曜･水曜･土曜午後、日曜、祝日、年末年始、お盆</v>
      </c>
      <c r="G145" s="148"/>
      <c r="H145" s="148"/>
      <c r="I145" s="148"/>
      <c r="J145" s="148"/>
      <c r="K145" s="148"/>
      <c r="L145" s="148"/>
      <c r="M145" s="148"/>
      <c r="N145" s="148"/>
      <c r="O145" s="149"/>
      <c r="P145" s="132"/>
      <c r="Q145" s="132"/>
      <c r="R145" s="135"/>
    </row>
    <row r="146" spans="2:18" ht="19.5" customHeight="1">
      <c r="B146" s="129"/>
      <c r="C146" s="140"/>
      <c r="D146" s="132"/>
      <c r="E146" s="132"/>
      <c r="F146" s="147"/>
      <c r="G146" s="148"/>
      <c r="H146" s="148"/>
      <c r="I146" s="148"/>
      <c r="J146" s="148"/>
      <c r="K146" s="148"/>
      <c r="L146" s="148"/>
      <c r="M146" s="148"/>
      <c r="N146" s="148"/>
      <c r="O146" s="149"/>
      <c r="P146" s="132"/>
      <c r="Q146" s="132"/>
      <c r="R146" s="135"/>
    </row>
    <row r="147" spans="2:18" ht="19.5" customHeight="1">
      <c r="B147" s="129"/>
      <c r="C147" s="12" t="s">
        <v>526</v>
      </c>
      <c r="D147" s="17" t="str">
        <f>IF(B141="","",VLOOKUP(B141,data!$A$1:$CA$300,12,FALSE))</f>
        <v>018-855-1182</v>
      </c>
      <c r="E147" s="132"/>
      <c r="F147" s="147" t="str">
        <f>IF(B141="","",VLOOKUP(B141,data!$A$1:$CA$300,78,FALSE))</f>
        <v/>
      </c>
      <c r="G147" s="148"/>
      <c r="H147" s="148"/>
      <c r="I147" s="148"/>
      <c r="J147" s="148"/>
      <c r="K147" s="148"/>
      <c r="L147" s="148"/>
      <c r="M147" s="148"/>
      <c r="N147" s="148"/>
      <c r="O147" s="149"/>
      <c r="P147" s="132"/>
      <c r="Q147" s="132"/>
      <c r="R147" s="135"/>
    </row>
    <row r="148" spans="2:18" ht="19.5" customHeight="1">
      <c r="B148" s="130"/>
      <c r="C148" s="13" t="s">
        <v>1184</v>
      </c>
      <c r="D148" s="18" t="str">
        <f>IF(B141="","",VLOOKUP(B141,data!$A$1:$CA$300,13,FALSE))</f>
        <v>018-855-1183</v>
      </c>
      <c r="E148" s="133"/>
      <c r="F148" s="150"/>
      <c r="G148" s="151"/>
      <c r="H148" s="151"/>
      <c r="I148" s="151"/>
      <c r="J148" s="151"/>
      <c r="K148" s="151"/>
      <c r="L148" s="151"/>
      <c r="M148" s="151"/>
      <c r="N148" s="151"/>
      <c r="O148" s="152"/>
      <c r="P148" s="133"/>
      <c r="Q148" s="133"/>
      <c r="R148" s="135"/>
    </row>
    <row r="149" spans="2:18" ht="19.5" customHeight="1">
      <c r="B149" s="128">
        <v>19</v>
      </c>
      <c r="C149" s="139" t="s">
        <v>1439</v>
      </c>
      <c r="D149" s="142" t="str">
        <f>IF(B149="","",VLOOKUP(B149,data!$A$1:$CA$300,9,FALSE))</f>
        <v>千葉内科医院</v>
      </c>
      <c r="E149" s="131" t="str">
        <f>IF(B149="","",VLOOKUP(B149,data!$A$1:$CA$300,16,FALSE))</f>
        <v>内科・消化器科・
循環器科・小児科</v>
      </c>
      <c r="F149" s="172" t="s">
        <v>700</v>
      </c>
      <c r="G149" s="172"/>
      <c r="H149" s="172"/>
      <c r="I149" s="166" t="s">
        <v>1438</v>
      </c>
      <c r="J149" s="167"/>
      <c r="K149" s="167"/>
      <c r="L149" s="167"/>
      <c r="M149" s="167"/>
      <c r="N149" s="167"/>
      <c r="O149" s="168"/>
      <c r="P149" s="145" t="str">
        <f>IF(B149="","",VLOOKUP(B149,data!$A$1:$CA$300,27,FALSE))</f>
        <v>その他</v>
      </c>
      <c r="Q149" s="145" t="str">
        <f>IF(B149="","",VLOOKUP(B149,data!$A$1:$CA$300,29,FALSE))</f>
        <v>その他</v>
      </c>
      <c r="R149" s="135" t="str">
        <f>IF(B149="","",VLOOKUP(B149,data!$A$1:$CA$300,14,FALSE))</f>
        <v/>
      </c>
    </row>
    <row r="150" spans="2:18" ht="19.5" customHeight="1">
      <c r="B150" s="129"/>
      <c r="C150" s="140"/>
      <c r="D150" s="143"/>
      <c r="E150" s="132"/>
      <c r="F150" s="19" t="str">
        <f>IF(B149="","",VLOOKUP(B149,data!$A$1:$CA$300,19,FALSE))</f>
        <v>08:30</v>
      </c>
      <c r="G150" s="21" t="s">
        <v>8</v>
      </c>
      <c r="H150" s="23" t="str">
        <f>IF(B149="","",VLOOKUP(B149,data!$A$1:$CA$300,20,FALSE))</f>
        <v>12:30</v>
      </c>
      <c r="I150" s="173" t="str">
        <f>IF(B149="","",VLOOKUP(B149,data!$A$1:$CA$300,18,FALSE))</f>
        <v>月曜・火曜・水曜・木曜・金曜・土曜・日曜</v>
      </c>
      <c r="J150" s="174"/>
      <c r="K150" s="174"/>
      <c r="L150" s="174"/>
      <c r="M150" s="174"/>
      <c r="N150" s="174"/>
      <c r="O150" s="175"/>
      <c r="P150" s="146"/>
      <c r="Q150" s="146"/>
      <c r="R150" s="135"/>
    </row>
    <row r="151" spans="2:18" ht="19.5" customHeight="1">
      <c r="B151" s="129"/>
      <c r="C151" s="141"/>
      <c r="D151" s="144"/>
      <c r="E151" s="132"/>
      <c r="F151" s="20" t="str">
        <f>IF(B149="","",VLOOKUP(B149,data!$A$1:$CA$300,22,FALSE))</f>
        <v>15:00</v>
      </c>
      <c r="G151" s="22" t="s">
        <v>8</v>
      </c>
      <c r="H151" s="24" t="str">
        <f>IF(B149="","",VLOOKUP(B149,data!$A$1:$CA$300,23,FALSE))</f>
        <v>18:00</v>
      </c>
      <c r="I151" s="176" t="str">
        <f>IF(B149="","",VLOOKUP(B149,data!$A$1:$CA$300,21,FALSE))</f>
        <v>月曜・火曜・水曜・木曜・金曜</v>
      </c>
      <c r="J151" s="177"/>
      <c r="K151" s="177"/>
      <c r="L151" s="177"/>
      <c r="M151" s="177"/>
      <c r="N151" s="177"/>
      <c r="O151" s="178"/>
      <c r="P151" s="163" t="str">
        <f>IF(B149="","",VLOOKUP(B149,data!$A$1:$CA$191,28,FALSE))</f>
        <v>個別に状況をご相談いただいた上で対応可能かどうかを判断します。</v>
      </c>
      <c r="Q151" s="163" t="str">
        <f>IF(B149="","",VLOOKUP(B149,data!$A$1:$CA$191,30,FALSE))</f>
        <v>個別に状況をご相談いただいた上で対応可能かどうかを判断します。</v>
      </c>
      <c r="R151" s="135"/>
    </row>
    <row r="152" spans="2:18" ht="19.5" customHeight="1">
      <c r="B152" s="129"/>
      <c r="C152" s="12" t="s">
        <v>637</v>
      </c>
      <c r="D152" s="16" t="str">
        <f>IF(B149="","",VLOOKUP(B149,data!$A$1:$CA$300,10,FALSE))</f>
        <v>018-1704</v>
      </c>
      <c r="E152" s="132"/>
      <c r="F152" s="169" t="s">
        <v>1437</v>
      </c>
      <c r="G152" s="170"/>
      <c r="H152" s="170"/>
      <c r="I152" s="170"/>
      <c r="J152" s="170"/>
      <c r="K152" s="170"/>
      <c r="L152" s="170"/>
      <c r="M152" s="170"/>
      <c r="N152" s="170"/>
      <c r="O152" s="171"/>
      <c r="P152" s="163"/>
      <c r="Q152" s="163"/>
      <c r="R152" s="135"/>
    </row>
    <row r="153" spans="2:18" ht="19.5" customHeight="1">
      <c r="B153" s="129"/>
      <c r="C153" s="140" t="s">
        <v>515</v>
      </c>
      <c r="D153" s="132" t="str">
        <f>IF(B149="","",VLOOKUP(B149,data!$A$1:$CA$300,11,FALSE))</f>
        <v>五城目町字石田六ケ村堰添113－4</v>
      </c>
      <c r="E153" s="132"/>
      <c r="F153" s="147" t="str">
        <f>IF(B149="","",VLOOKUP(B149,data!$A$1:$CA$300,26,FALSE))</f>
        <v>12/31～1/3、8/13～15</v>
      </c>
      <c r="G153" s="148"/>
      <c r="H153" s="148"/>
      <c r="I153" s="148"/>
      <c r="J153" s="148"/>
      <c r="K153" s="148"/>
      <c r="L153" s="148"/>
      <c r="M153" s="148"/>
      <c r="N153" s="148"/>
      <c r="O153" s="149"/>
      <c r="P153" s="163"/>
      <c r="Q153" s="163"/>
      <c r="R153" s="135"/>
    </row>
    <row r="154" spans="2:18" ht="19.5" customHeight="1">
      <c r="B154" s="129"/>
      <c r="C154" s="140"/>
      <c r="D154" s="132"/>
      <c r="E154" s="132"/>
      <c r="F154" s="147"/>
      <c r="G154" s="148"/>
      <c r="H154" s="148"/>
      <c r="I154" s="148"/>
      <c r="J154" s="148"/>
      <c r="K154" s="148"/>
      <c r="L154" s="148"/>
      <c r="M154" s="148"/>
      <c r="N154" s="148"/>
      <c r="O154" s="149"/>
      <c r="P154" s="163"/>
      <c r="Q154" s="163"/>
      <c r="R154" s="135"/>
    </row>
    <row r="155" spans="2:18" ht="19.5" customHeight="1">
      <c r="B155" s="129"/>
      <c r="C155" s="12" t="s">
        <v>526</v>
      </c>
      <c r="D155" s="17" t="str">
        <f>IF(B149="","",VLOOKUP(B149,data!$A$1:$CA$300,12,FALSE))</f>
        <v>018-852-2235</v>
      </c>
      <c r="E155" s="132"/>
      <c r="F155" s="147" t="str">
        <f>IF(B149="","",VLOOKUP(B149,data!$A$1:$CA$300,78,FALSE))</f>
        <v>土・日・祝日は８：30から13：00まで診療受付いたします。</v>
      </c>
      <c r="G155" s="148"/>
      <c r="H155" s="148"/>
      <c r="I155" s="148"/>
      <c r="J155" s="148"/>
      <c r="K155" s="148"/>
      <c r="L155" s="148"/>
      <c r="M155" s="148"/>
      <c r="N155" s="148"/>
      <c r="O155" s="149"/>
      <c r="P155" s="163"/>
      <c r="Q155" s="163"/>
      <c r="R155" s="135"/>
    </row>
    <row r="156" spans="2:18" ht="19.5" customHeight="1">
      <c r="B156" s="130"/>
      <c r="C156" s="13" t="s">
        <v>1184</v>
      </c>
      <c r="D156" s="18" t="str">
        <f>IF(B149="","",VLOOKUP(B149,data!$A$1:$CA$300,13,FALSE))</f>
        <v>018-852-2860</v>
      </c>
      <c r="E156" s="133"/>
      <c r="F156" s="150"/>
      <c r="G156" s="151"/>
      <c r="H156" s="151"/>
      <c r="I156" s="151"/>
      <c r="J156" s="151"/>
      <c r="K156" s="151"/>
      <c r="L156" s="151"/>
      <c r="M156" s="151"/>
      <c r="N156" s="151"/>
      <c r="O156" s="152"/>
      <c r="P156" s="164"/>
      <c r="Q156" s="164"/>
      <c r="R156" s="135"/>
    </row>
    <row r="157" spans="2:18" ht="19.5" customHeight="1">
      <c r="B157" s="128">
        <v>20</v>
      </c>
      <c r="C157" s="139" t="s">
        <v>1439</v>
      </c>
      <c r="D157" s="142" t="str">
        <f>IF(B157="","",VLOOKUP(B157,data!$A$1:$CA$300,9,FALSE))</f>
        <v>児玉内科医院</v>
      </c>
      <c r="E157" s="131" t="str">
        <f>IF(B157="","",VLOOKUP(B157,data!$A$1:$CA$300,16,FALSE))</f>
        <v>内科・消化器科</v>
      </c>
      <c r="F157" s="165" t="s">
        <v>700</v>
      </c>
      <c r="G157" s="165"/>
      <c r="H157" s="165"/>
      <c r="I157" s="166" t="s">
        <v>1438</v>
      </c>
      <c r="J157" s="167"/>
      <c r="K157" s="167"/>
      <c r="L157" s="167"/>
      <c r="M157" s="167"/>
      <c r="N157" s="167"/>
      <c r="O157" s="168"/>
      <c r="P157" s="145" t="str">
        <f>IF(B157="","",VLOOKUP(B157,data!$A$1:$CA$300,27,FALSE))</f>
        <v>可</v>
      </c>
      <c r="Q157" s="145" t="str">
        <f>IF(B157="","",VLOOKUP(B157,data!$A$1:$CA$300,29,FALSE))</f>
        <v>可</v>
      </c>
      <c r="R157" s="135" t="str">
        <f>IF(B157="","",VLOOKUP(B157,data!$A$1:$CA$300,14,FALSE))</f>
        <v/>
      </c>
    </row>
    <row r="158" spans="2:18" ht="19.5" customHeight="1">
      <c r="B158" s="129"/>
      <c r="C158" s="140"/>
      <c r="D158" s="143"/>
      <c r="E158" s="132"/>
      <c r="F158" s="19" t="str">
        <f>IF(B157="","",VLOOKUP(B157,data!$A$1:$CA$300,19,FALSE))</f>
        <v>08:45</v>
      </c>
      <c r="G158" s="21" t="s">
        <v>8</v>
      </c>
      <c r="H158" s="23" t="str">
        <f>IF(B157="","",VLOOKUP(B157,data!$A$1:$CA$300,20,FALSE))</f>
        <v>12:10</v>
      </c>
      <c r="I158" s="173" t="str">
        <f>IF(B157="","",VLOOKUP(B157,data!$A$1:$CA$300,18,FALSE))</f>
        <v>月曜・火曜・水曜・木曜・金曜・土曜</v>
      </c>
      <c r="J158" s="174"/>
      <c r="K158" s="174"/>
      <c r="L158" s="174"/>
      <c r="M158" s="174"/>
      <c r="N158" s="174"/>
      <c r="O158" s="175"/>
      <c r="P158" s="146"/>
      <c r="Q158" s="146"/>
      <c r="R158" s="135"/>
    </row>
    <row r="159" spans="2:18" ht="19.5" customHeight="1">
      <c r="B159" s="129"/>
      <c r="C159" s="141"/>
      <c r="D159" s="144"/>
      <c r="E159" s="132"/>
      <c r="F159" s="20" t="str">
        <f>IF(B157="","",VLOOKUP(B157,data!$A$1:$CA$300,22,FALSE))</f>
        <v>15:00</v>
      </c>
      <c r="G159" s="22" t="s">
        <v>8</v>
      </c>
      <c r="H159" s="24" t="str">
        <f>IF(B157="","",VLOOKUP(B157,data!$A$1:$CA$300,23,FALSE))</f>
        <v>17:00</v>
      </c>
      <c r="I159" s="176" t="str">
        <f>IF(B157="","",VLOOKUP(B157,data!$A$1:$CA$300,21,FALSE))</f>
        <v>月曜・火曜・水曜・木曜・金曜</v>
      </c>
      <c r="J159" s="177"/>
      <c r="K159" s="177"/>
      <c r="L159" s="177"/>
      <c r="M159" s="177"/>
      <c r="N159" s="177"/>
      <c r="O159" s="178"/>
      <c r="P159" s="132" t="str">
        <f>IF(B157="","",VLOOKUP(B157,data!$A$1:$CA$191,28,FALSE))</f>
        <v/>
      </c>
      <c r="Q159" s="132" t="str">
        <f>IF(B157="","",VLOOKUP(B157,data!$A$1:$CA$191,30,FALSE))</f>
        <v/>
      </c>
      <c r="R159" s="135"/>
    </row>
    <row r="160" spans="2:18" ht="19.5" customHeight="1">
      <c r="B160" s="129"/>
      <c r="C160" s="12" t="s">
        <v>637</v>
      </c>
      <c r="D160" s="16" t="str">
        <f>IF(B157="","",VLOOKUP(B157,data!$A$1:$CA$300,10,FALSE))</f>
        <v>018-1614</v>
      </c>
      <c r="E160" s="132"/>
      <c r="F160" s="169" t="s">
        <v>1437</v>
      </c>
      <c r="G160" s="170"/>
      <c r="H160" s="170"/>
      <c r="I160" s="170"/>
      <c r="J160" s="170"/>
      <c r="K160" s="170"/>
      <c r="L160" s="170"/>
      <c r="M160" s="170"/>
      <c r="N160" s="170"/>
      <c r="O160" s="171"/>
      <c r="P160" s="132"/>
      <c r="Q160" s="132"/>
      <c r="R160" s="135"/>
    </row>
    <row r="161" spans="2:18" ht="19.5" customHeight="1">
      <c r="B161" s="129"/>
      <c r="C161" s="140" t="s">
        <v>515</v>
      </c>
      <c r="D161" s="132" t="str">
        <f>IF(B157="","",VLOOKUP(B157,data!$A$1:$CA$300,11,FALSE))</f>
        <v>八郎潟町字中田67-14</v>
      </c>
      <c r="E161" s="132"/>
      <c r="F161" s="147" t="str">
        <f>IF(B157="","",VLOOKUP(B157,data!$A$1:$CA$300,26,FALSE))</f>
        <v>日曜、祝日、年末年始、
お盆</v>
      </c>
      <c r="G161" s="148"/>
      <c r="H161" s="148"/>
      <c r="I161" s="148"/>
      <c r="J161" s="148"/>
      <c r="K161" s="148"/>
      <c r="L161" s="148"/>
      <c r="M161" s="148"/>
      <c r="N161" s="148"/>
      <c r="O161" s="149"/>
      <c r="P161" s="132"/>
      <c r="Q161" s="132"/>
      <c r="R161" s="135"/>
    </row>
    <row r="162" spans="2:18" ht="19.5" customHeight="1">
      <c r="B162" s="129"/>
      <c r="C162" s="140"/>
      <c r="D162" s="132"/>
      <c r="E162" s="132"/>
      <c r="F162" s="147"/>
      <c r="G162" s="148"/>
      <c r="H162" s="148"/>
      <c r="I162" s="148"/>
      <c r="J162" s="148"/>
      <c r="K162" s="148"/>
      <c r="L162" s="148"/>
      <c r="M162" s="148"/>
      <c r="N162" s="148"/>
      <c r="O162" s="149"/>
      <c r="P162" s="132"/>
      <c r="Q162" s="132"/>
      <c r="R162" s="135"/>
    </row>
    <row r="163" spans="2:18" ht="19.5" customHeight="1">
      <c r="B163" s="129"/>
      <c r="C163" s="12" t="s">
        <v>526</v>
      </c>
      <c r="D163" s="17" t="str">
        <f>IF(B157="","",VLOOKUP(B157,data!$A$1:$CA$300,12,FALSE))</f>
        <v>018-854-4100</v>
      </c>
      <c r="E163" s="132"/>
      <c r="F163" s="147" t="str">
        <f>IF(B157="","",VLOOKUP(B157,data!$A$1:$CA$300,78,FALSE))</f>
        <v/>
      </c>
      <c r="G163" s="148"/>
      <c r="H163" s="148"/>
      <c r="I163" s="148"/>
      <c r="J163" s="148"/>
      <c r="K163" s="148"/>
      <c r="L163" s="148"/>
      <c r="M163" s="148"/>
      <c r="N163" s="148"/>
      <c r="O163" s="149"/>
      <c r="P163" s="132"/>
      <c r="Q163" s="132"/>
      <c r="R163" s="135"/>
    </row>
    <row r="164" spans="2:18" ht="19.5" customHeight="1">
      <c r="B164" s="130"/>
      <c r="C164" s="13" t="s">
        <v>1184</v>
      </c>
      <c r="D164" s="18" t="str">
        <f>IF(B157="","",VLOOKUP(B157,data!$A$1:$CA$300,13,FALSE))</f>
        <v>018-854-4101</v>
      </c>
      <c r="E164" s="133"/>
      <c r="F164" s="150"/>
      <c r="G164" s="151"/>
      <c r="H164" s="151"/>
      <c r="I164" s="151"/>
      <c r="J164" s="151"/>
      <c r="K164" s="151"/>
      <c r="L164" s="151"/>
      <c r="M164" s="151"/>
      <c r="N164" s="151"/>
      <c r="O164" s="152"/>
      <c r="P164" s="133"/>
      <c r="Q164" s="133"/>
      <c r="R164" s="135"/>
    </row>
    <row r="165" spans="2:18" ht="19.5" customHeight="1">
      <c r="B165" s="128">
        <v>21</v>
      </c>
      <c r="C165" s="139" t="s">
        <v>1439</v>
      </c>
      <c r="D165" s="142" t="str">
        <f>IF(B165="","",VLOOKUP(B165,data!$A$1:$CA$300,9,FALSE))</f>
        <v>湖東厚生病院</v>
      </c>
      <c r="E165" s="136" t="str">
        <f>IF(B165="","",VLOOKUP(B165,data!$A$1:$CA$300,16,FALSE))</f>
        <v>内科・精神科・
呼吸器科・消化器科・
循環器科・小児科・
整形外科・脳神経外科・
皮膚科・泌尿器科・
婦人科・眼科・
耳鼻咽喉科・
リハビリテーション科</v>
      </c>
      <c r="F165" s="165" t="s">
        <v>700</v>
      </c>
      <c r="G165" s="165"/>
      <c r="H165" s="165"/>
      <c r="I165" s="166" t="s">
        <v>1438</v>
      </c>
      <c r="J165" s="167"/>
      <c r="K165" s="167"/>
      <c r="L165" s="167"/>
      <c r="M165" s="167"/>
      <c r="N165" s="167"/>
      <c r="O165" s="168"/>
      <c r="P165" s="145" t="str">
        <f>IF(B165="","",VLOOKUP(B165,data!$A$1:$CA$300,27,FALSE))</f>
        <v>可</v>
      </c>
      <c r="Q165" s="145" t="str">
        <f>IF(B165="","",VLOOKUP(B165,data!$A$1:$CA$300,29,FALSE))</f>
        <v>不可</v>
      </c>
      <c r="R165" s="134" t="str">
        <f>HYPERLINK(IF(B165="","",VLOOKUP(B165,data!$A$1:$CA$300,14,FALSE)))</f>
        <v>https://koto-ghp.jp/</v>
      </c>
    </row>
    <row r="166" spans="2:18" ht="19.5" customHeight="1">
      <c r="B166" s="129"/>
      <c r="C166" s="140"/>
      <c r="D166" s="143"/>
      <c r="E166" s="137"/>
      <c r="F166" s="19" t="str">
        <f>IF(B165="","",VLOOKUP(B165,data!$A$1:$CA$300,19,FALSE))</f>
        <v>08:30</v>
      </c>
      <c r="G166" s="21" t="s">
        <v>8</v>
      </c>
      <c r="H166" s="23" t="str">
        <f>IF(B165="","",VLOOKUP(B165,data!$A$1:$CA$300,20,FALSE))</f>
        <v>12:00</v>
      </c>
      <c r="I166" s="173" t="str">
        <f>IF(B165="","",VLOOKUP(B165,data!$A$1:$CA$300,18,FALSE))</f>
        <v>月曜・火曜・水曜・木曜・金曜</v>
      </c>
      <c r="J166" s="174"/>
      <c r="K166" s="174"/>
      <c r="L166" s="174"/>
      <c r="M166" s="174"/>
      <c r="N166" s="174"/>
      <c r="O166" s="175"/>
      <c r="P166" s="146"/>
      <c r="Q166" s="146"/>
      <c r="R166" s="135"/>
    </row>
    <row r="167" spans="2:18" ht="19.5" customHeight="1">
      <c r="B167" s="129"/>
      <c r="C167" s="141"/>
      <c r="D167" s="144"/>
      <c r="E167" s="137"/>
      <c r="F167" s="20" t="str">
        <f>IF(B165="","",VLOOKUP(B165,data!$A$1:$CA$300,22,FALSE))</f>
        <v>13:00</v>
      </c>
      <c r="G167" s="22" t="s">
        <v>8</v>
      </c>
      <c r="H167" s="24" t="str">
        <f>IF(B165="","",VLOOKUP(B165,data!$A$1:$CA$300,23,FALSE))</f>
        <v>17:00</v>
      </c>
      <c r="I167" s="176" t="str">
        <f>IF(B165="","",VLOOKUP(B165,data!$A$1:$CA$300,21,FALSE))</f>
        <v>月曜・火曜・水曜・木曜・金曜</v>
      </c>
      <c r="J167" s="177"/>
      <c r="K167" s="177"/>
      <c r="L167" s="177"/>
      <c r="M167" s="177"/>
      <c r="N167" s="177"/>
      <c r="O167" s="178"/>
      <c r="P167" s="132" t="str">
        <f>IF(B165="","",VLOOKUP(B165,data!$A$1:$CA$191,28,FALSE))</f>
        <v/>
      </c>
      <c r="Q167" s="132" t="str">
        <f>IF(B165="","",VLOOKUP(B165,data!$A$1:$CA$191,30,FALSE))</f>
        <v/>
      </c>
      <c r="R167" s="135"/>
    </row>
    <row r="168" spans="2:18" ht="19.5" customHeight="1">
      <c r="B168" s="129"/>
      <c r="C168" s="12" t="s">
        <v>637</v>
      </c>
      <c r="D168" s="16" t="str">
        <f>IF(B165="","",VLOOKUP(B165,data!$A$1:$CA$300,10,FALSE))</f>
        <v>018-1605</v>
      </c>
      <c r="E168" s="137"/>
      <c r="F168" s="169" t="s">
        <v>1437</v>
      </c>
      <c r="G168" s="170"/>
      <c r="H168" s="170"/>
      <c r="I168" s="170"/>
      <c r="J168" s="170"/>
      <c r="K168" s="170"/>
      <c r="L168" s="170"/>
      <c r="M168" s="170"/>
      <c r="N168" s="170"/>
      <c r="O168" s="171"/>
      <c r="P168" s="132"/>
      <c r="Q168" s="132"/>
      <c r="R168" s="135"/>
    </row>
    <row r="169" spans="2:18" ht="19.5" customHeight="1">
      <c r="B169" s="129"/>
      <c r="C169" s="140" t="s">
        <v>515</v>
      </c>
      <c r="D169" s="132" t="str">
        <f>IF(B165="","",VLOOKUP(B165,data!$A$1:$CA$300,11,FALSE))</f>
        <v>八郎潟町川崎字貝保98-1</v>
      </c>
      <c r="E169" s="137"/>
      <c r="F169" s="147" t="str">
        <f>IF(B165="","",VLOOKUP(B165,data!$A$1:$CA$300,26,FALSE))</f>
        <v>土曜、日曜、祝日、8/13～14、12/30～1/3</v>
      </c>
      <c r="G169" s="148"/>
      <c r="H169" s="148"/>
      <c r="I169" s="148"/>
      <c r="J169" s="148"/>
      <c r="K169" s="148"/>
      <c r="L169" s="148"/>
      <c r="M169" s="148"/>
      <c r="N169" s="148"/>
      <c r="O169" s="149"/>
      <c r="P169" s="132"/>
      <c r="Q169" s="132"/>
      <c r="R169" s="135"/>
    </row>
    <row r="170" spans="2:18" ht="19.5" customHeight="1">
      <c r="B170" s="129"/>
      <c r="C170" s="140"/>
      <c r="D170" s="132"/>
      <c r="E170" s="137"/>
      <c r="F170" s="147"/>
      <c r="G170" s="148"/>
      <c r="H170" s="148"/>
      <c r="I170" s="148"/>
      <c r="J170" s="148"/>
      <c r="K170" s="148"/>
      <c r="L170" s="148"/>
      <c r="M170" s="148"/>
      <c r="N170" s="148"/>
      <c r="O170" s="149"/>
      <c r="P170" s="132"/>
      <c r="Q170" s="132"/>
      <c r="R170" s="135"/>
    </row>
    <row r="171" spans="2:18" ht="19.5" customHeight="1">
      <c r="B171" s="129"/>
      <c r="C171" s="12" t="s">
        <v>526</v>
      </c>
      <c r="D171" s="17" t="str">
        <f>IF(B165="","",VLOOKUP(B165,data!$A$1:$CA$300,12,FALSE))</f>
        <v>018-875-2100</v>
      </c>
      <c r="E171" s="137"/>
      <c r="F171" s="147" t="str">
        <f>IF(B165="","",VLOOKUP(B165,data!$A$1:$CA$300,78,FALSE))</f>
        <v/>
      </c>
      <c r="G171" s="148"/>
      <c r="H171" s="148"/>
      <c r="I171" s="148"/>
      <c r="J171" s="148"/>
      <c r="K171" s="148"/>
      <c r="L171" s="148"/>
      <c r="M171" s="148"/>
      <c r="N171" s="148"/>
      <c r="O171" s="149"/>
      <c r="P171" s="132"/>
      <c r="Q171" s="132"/>
      <c r="R171" s="135"/>
    </row>
    <row r="172" spans="2:18" ht="19.5" customHeight="1">
      <c r="B172" s="130"/>
      <c r="C172" s="13" t="s">
        <v>1184</v>
      </c>
      <c r="D172" s="18" t="str">
        <f>IF(B165="","",VLOOKUP(B165,data!$A$1:$CA$300,13,FALSE))</f>
        <v>018-875-5269</v>
      </c>
      <c r="E172" s="138"/>
      <c r="F172" s="150"/>
      <c r="G172" s="151"/>
      <c r="H172" s="151"/>
      <c r="I172" s="151"/>
      <c r="J172" s="151"/>
      <c r="K172" s="151"/>
      <c r="L172" s="151"/>
      <c r="M172" s="151"/>
      <c r="N172" s="151"/>
      <c r="O172" s="152"/>
      <c r="P172" s="133"/>
      <c r="Q172" s="133"/>
      <c r="R172" s="135"/>
    </row>
    <row r="173" spans="2:18" ht="19.5" customHeight="1">
      <c r="B173" s="128">
        <v>22</v>
      </c>
      <c r="C173" s="139" t="s">
        <v>1439</v>
      </c>
      <c r="D173" s="142" t="str">
        <f>IF(B173="","",VLOOKUP(B173,data!$A$1:$CA$300,9,FALSE))</f>
        <v>大潟村診療所</v>
      </c>
      <c r="E173" s="131" t="str">
        <f>IF(B173="","",VLOOKUP(B173,data!$A$1:$CA$300,16,FALSE))</f>
        <v>内科</v>
      </c>
      <c r="F173" s="172" t="s">
        <v>700</v>
      </c>
      <c r="G173" s="172"/>
      <c r="H173" s="172"/>
      <c r="I173" s="166" t="s">
        <v>1438</v>
      </c>
      <c r="J173" s="167"/>
      <c r="K173" s="167"/>
      <c r="L173" s="167"/>
      <c r="M173" s="167"/>
      <c r="N173" s="167"/>
      <c r="O173" s="168"/>
      <c r="P173" s="145" t="str">
        <f>IF(B173="","",VLOOKUP(B173,data!$A$1:$CA$300,27,FALSE))</f>
        <v>可</v>
      </c>
      <c r="Q173" s="145" t="str">
        <f>IF(B173="","",VLOOKUP(B173,data!$A$1:$CA$300,29,FALSE))</f>
        <v>可</v>
      </c>
      <c r="R173" s="134" t="str">
        <f>HYPERLINK(IF(B173="","",VLOOKUP(B173,data!$A$1:$CA$300,14,FALSE)))</f>
        <v>https://med.akita-seiwakai.jp/oogata-cl/</v>
      </c>
    </row>
    <row r="174" spans="2:18" ht="19.5" customHeight="1">
      <c r="B174" s="129"/>
      <c r="C174" s="140"/>
      <c r="D174" s="143"/>
      <c r="E174" s="132"/>
      <c r="F174" s="19" t="str">
        <f>IF(B173="","",VLOOKUP(B173,data!$A$1:$CA$300,19,FALSE))</f>
        <v>09:00</v>
      </c>
      <c r="G174" s="21" t="s">
        <v>8</v>
      </c>
      <c r="H174" s="23" t="str">
        <f>IF(B173="","",VLOOKUP(B173,data!$A$1:$CA$300,20,FALSE))</f>
        <v>12:00</v>
      </c>
      <c r="I174" s="173" t="str">
        <f>IF(B173="","",VLOOKUP(B173,data!$A$1:$CA$300,18,FALSE))</f>
        <v>月曜・火曜・水曜・木曜・金曜</v>
      </c>
      <c r="J174" s="174"/>
      <c r="K174" s="174"/>
      <c r="L174" s="174"/>
      <c r="M174" s="174"/>
      <c r="N174" s="174"/>
      <c r="O174" s="175"/>
      <c r="P174" s="146"/>
      <c r="Q174" s="146"/>
      <c r="R174" s="135"/>
    </row>
    <row r="175" spans="2:18" ht="19.5" customHeight="1">
      <c r="B175" s="129"/>
      <c r="C175" s="141"/>
      <c r="D175" s="144"/>
      <c r="E175" s="132"/>
      <c r="F175" s="20" t="str">
        <f>IF(B173="","",VLOOKUP(B173,data!$A$1:$CA$300,22,FALSE))</f>
        <v>14:00</v>
      </c>
      <c r="G175" s="22" t="s">
        <v>8</v>
      </c>
      <c r="H175" s="24" t="str">
        <f>IF(B173="","",VLOOKUP(B173,data!$A$1:$CA$300,23,FALSE))</f>
        <v>17:00</v>
      </c>
      <c r="I175" s="176" t="str">
        <f>IF(B173="","",VLOOKUP(B173,data!$A$1:$CA$300,21,FALSE))</f>
        <v>月曜・火曜・水曜・木曜・金曜</v>
      </c>
      <c r="J175" s="177"/>
      <c r="K175" s="177"/>
      <c r="L175" s="177"/>
      <c r="M175" s="177"/>
      <c r="N175" s="177"/>
      <c r="O175" s="178"/>
      <c r="P175" s="132" t="str">
        <f>IF(B173="","",VLOOKUP(B173,data!$A$1:$CA$191,28,FALSE))</f>
        <v/>
      </c>
      <c r="Q175" s="132" t="str">
        <f>IF(B173="","",VLOOKUP(B173,data!$A$1:$CA$191,30,FALSE))</f>
        <v/>
      </c>
      <c r="R175" s="135"/>
    </row>
    <row r="176" spans="2:18" ht="19.5" customHeight="1">
      <c r="B176" s="129"/>
      <c r="C176" s="12" t="s">
        <v>637</v>
      </c>
      <c r="D176" s="16" t="str">
        <f>IF(B173="","",VLOOKUP(B173,data!$A$1:$CA$300,10,FALSE))</f>
        <v>010-0443</v>
      </c>
      <c r="E176" s="132"/>
      <c r="F176" s="169" t="s">
        <v>1437</v>
      </c>
      <c r="G176" s="170"/>
      <c r="H176" s="170"/>
      <c r="I176" s="170"/>
      <c r="J176" s="170"/>
      <c r="K176" s="170"/>
      <c r="L176" s="170"/>
      <c r="M176" s="170"/>
      <c r="N176" s="170"/>
      <c r="O176" s="171"/>
      <c r="P176" s="132"/>
      <c r="Q176" s="132"/>
      <c r="R176" s="135"/>
    </row>
    <row r="177" spans="2:18" ht="19.5" customHeight="1">
      <c r="B177" s="129"/>
      <c r="C177" s="140" t="s">
        <v>515</v>
      </c>
      <c r="D177" s="132" t="str">
        <f>IF(B173="","",VLOOKUP(B173,data!$A$1:$CA$300,11,FALSE))</f>
        <v>大潟村字中央1-13</v>
      </c>
      <c r="E177" s="132"/>
      <c r="F177" s="147" t="str">
        <f>IF(B173="","",VLOOKUP(B173,data!$A$1:$CA$300,26,FALSE))</f>
        <v>土曜、日曜、祝日、年末年始</v>
      </c>
      <c r="G177" s="148"/>
      <c r="H177" s="148"/>
      <c r="I177" s="148"/>
      <c r="J177" s="148"/>
      <c r="K177" s="148"/>
      <c r="L177" s="148"/>
      <c r="M177" s="148"/>
      <c r="N177" s="148"/>
      <c r="O177" s="149"/>
      <c r="P177" s="132"/>
      <c r="Q177" s="132"/>
      <c r="R177" s="135"/>
    </row>
    <row r="178" spans="2:18" ht="19.5" customHeight="1">
      <c r="B178" s="129"/>
      <c r="C178" s="140"/>
      <c r="D178" s="132"/>
      <c r="E178" s="132"/>
      <c r="F178" s="147"/>
      <c r="G178" s="148"/>
      <c r="H178" s="148"/>
      <c r="I178" s="148"/>
      <c r="J178" s="148"/>
      <c r="K178" s="148"/>
      <c r="L178" s="148"/>
      <c r="M178" s="148"/>
      <c r="N178" s="148"/>
      <c r="O178" s="149"/>
      <c r="P178" s="132"/>
      <c r="Q178" s="132"/>
      <c r="R178" s="135"/>
    </row>
    <row r="179" spans="2:18" ht="19.5" customHeight="1">
      <c r="B179" s="129"/>
      <c r="C179" s="12" t="s">
        <v>526</v>
      </c>
      <c r="D179" s="17" t="str">
        <f>IF(B173="","",VLOOKUP(B173,data!$A$1:$CA$300,12,FALSE))</f>
        <v>0185-45-2333</v>
      </c>
      <c r="E179" s="132"/>
      <c r="F179" s="147" t="str">
        <f>IF(B173="","",VLOOKUP(B173,data!$A$1:$CA$300,78,FALSE))</f>
        <v/>
      </c>
      <c r="G179" s="148"/>
      <c r="H179" s="148"/>
      <c r="I179" s="148"/>
      <c r="J179" s="148"/>
      <c r="K179" s="148"/>
      <c r="L179" s="148"/>
      <c r="M179" s="148"/>
      <c r="N179" s="148"/>
      <c r="O179" s="149"/>
      <c r="P179" s="132"/>
      <c r="Q179" s="132"/>
      <c r="R179" s="135"/>
    </row>
    <row r="180" spans="2:18" ht="19.5" customHeight="1">
      <c r="B180" s="130"/>
      <c r="C180" s="13" t="s">
        <v>1184</v>
      </c>
      <c r="D180" s="18" t="str">
        <f>IF(B173="","",VLOOKUP(B173,data!$A$1:$CA$300,13,FALSE))</f>
        <v>0185-45-3030</v>
      </c>
      <c r="E180" s="133"/>
      <c r="F180" s="150"/>
      <c r="G180" s="151"/>
      <c r="H180" s="151"/>
      <c r="I180" s="151"/>
      <c r="J180" s="151"/>
      <c r="K180" s="151"/>
      <c r="L180" s="151"/>
      <c r="M180" s="151"/>
      <c r="N180" s="151"/>
      <c r="O180" s="152"/>
      <c r="P180" s="133"/>
      <c r="Q180" s="133"/>
      <c r="R180" s="135"/>
    </row>
  </sheetData>
  <mergeCells count="407">
    <mergeCell ref="F13:H13"/>
    <mergeCell ref="I13:O13"/>
    <mergeCell ref="I14:O14"/>
    <mergeCell ref="I15:O15"/>
    <mergeCell ref="F45:H45"/>
    <mergeCell ref="I45:O45"/>
    <mergeCell ref="F16:O16"/>
    <mergeCell ref="F21:H21"/>
    <mergeCell ref="I21:O21"/>
    <mergeCell ref="I22:O22"/>
    <mergeCell ref="I23:O23"/>
    <mergeCell ref="F24:O24"/>
    <mergeCell ref="F29:H29"/>
    <mergeCell ref="I29:O29"/>
    <mergeCell ref="I30:O30"/>
    <mergeCell ref="F27:O28"/>
    <mergeCell ref="I46:O46"/>
    <mergeCell ref="I47:O47"/>
    <mergeCell ref="F48:O48"/>
    <mergeCell ref="F53:H53"/>
    <mergeCell ref="I53:O53"/>
    <mergeCell ref="I54:O54"/>
    <mergeCell ref="I55:O55"/>
    <mergeCell ref="F56:O56"/>
    <mergeCell ref="F61:H61"/>
    <mergeCell ref="I61:O61"/>
    <mergeCell ref="F93:H93"/>
    <mergeCell ref="I93:O93"/>
    <mergeCell ref="F64:O64"/>
    <mergeCell ref="F69:H69"/>
    <mergeCell ref="I69:O69"/>
    <mergeCell ref="I70:O70"/>
    <mergeCell ref="I71:O71"/>
    <mergeCell ref="F72:O72"/>
    <mergeCell ref="F77:H77"/>
    <mergeCell ref="I77:O77"/>
    <mergeCell ref="I78:O78"/>
    <mergeCell ref="F117:H117"/>
    <mergeCell ref="I117:O117"/>
    <mergeCell ref="I118:O118"/>
    <mergeCell ref="I119:O119"/>
    <mergeCell ref="F120:O120"/>
    <mergeCell ref="F125:H125"/>
    <mergeCell ref="I125:O125"/>
    <mergeCell ref="I94:O94"/>
    <mergeCell ref="I95:O95"/>
    <mergeCell ref="F96:O96"/>
    <mergeCell ref="F101:H101"/>
    <mergeCell ref="I101:O101"/>
    <mergeCell ref="I102:O102"/>
    <mergeCell ref="I103:O103"/>
    <mergeCell ref="F104:O104"/>
    <mergeCell ref="F109:H109"/>
    <mergeCell ref="I109:O109"/>
    <mergeCell ref="F133:H133"/>
    <mergeCell ref="I133:O133"/>
    <mergeCell ref="F136:O136"/>
    <mergeCell ref="F141:H141"/>
    <mergeCell ref="I141:O141"/>
    <mergeCell ref="I142:O142"/>
    <mergeCell ref="G134:G135"/>
    <mergeCell ref="H134:H135"/>
    <mergeCell ref="I134:O135"/>
    <mergeCell ref="R1:R4"/>
    <mergeCell ref="C2:D3"/>
    <mergeCell ref="C5:C7"/>
    <mergeCell ref="D5:D7"/>
    <mergeCell ref="P5:P6"/>
    <mergeCell ref="Q5:Q6"/>
    <mergeCell ref="P7:P12"/>
    <mergeCell ref="Q7:Q12"/>
    <mergeCell ref="C9:C10"/>
    <mergeCell ref="D9:D10"/>
    <mergeCell ref="F9:O10"/>
    <mergeCell ref="F11:O12"/>
    <mergeCell ref="F5:H5"/>
    <mergeCell ref="I5:O5"/>
    <mergeCell ref="I6:O6"/>
    <mergeCell ref="I7:O7"/>
    <mergeCell ref="F8:O8"/>
    <mergeCell ref="I174:O174"/>
    <mergeCell ref="I175:O175"/>
    <mergeCell ref="F176:O176"/>
    <mergeCell ref="B1:B4"/>
    <mergeCell ref="E1:E4"/>
    <mergeCell ref="F1:O4"/>
    <mergeCell ref="P1:P4"/>
    <mergeCell ref="Q1:Q4"/>
    <mergeCell ref="C13:C15"/>
    <mergeCell ref="D13:D15"/>
    <mergeCell ref="P13:P14"/>
    <mergeCell ref="Q13:Q14"/>
    <mergeCell ref="I158:O158"/>
    <mergeCell ref="I159:O159"/>
    <mergeCell ref="F160:O160"/>
    <mergeCell ref="F165:H165"/>
    <mergeCell ref="I165:O165"/>
    <mergeCell ref="I166:O166"/>
    <mergeCell ref="I167:O167"/>
    <mergeCell ref="F168:O168"/>
    <mergeCell ref="F173:H173"/>
    <mergeCell ref="I173:O173"/>
    <mergeCell ref="I143:O143"/>
    <mergeCell ref="Q39:Q44"/>
    <mergeCell ref="C41:C42"/>
    <mergeCell ref="D41:D42"/>
    <mergeCell ref="F41:O42"/>
    <mergeCell ref="F43:O44"/>
    <mergeCell ref="C29:C31"/>
    <mergeCell ref="D29:D31"/>
    <mergeCell ref="P29:P30"/>
    <mergeCell ref="Q29:Q30"/>
    <mergeCell ref="P31:P36"/>
    <mergeCell ref="Q31:Q36"/>
    <mergeCell ref="C33:C34"/>
    <mergeCell ref="D33:D34"/>
    <mergeCell ref="F33:O34"/>
    <mergeCell ref="F35:O36"/>
    <mergeCell ref="I31:O31"/>
    <mergeCell ref="F32:O32"/>
    <mergeCell ref="F37:H37"/>
    <mergeCell ref="I37:O37"/>
    <mergeCell ref="I38:O38"/>
    <mergeCell ref="I39:O39"/>
    <mergeCell ref="F40:O40"/>
    <mergeCell ref="C53:C55"/>
    <mergeCell ref="D53:D55"/>
    <mergeCell ref="P53:P54"/>
    <mergeCell ref="Q53:Q54"/>
    <mergeCell ref="P55:P60"/>
    <mergeCell ref="Q55:Q60"/>
    <mergeCell ref="C57:C58"/>
    <mergeCell ref="D57:D58"/>
    <mergeCell ref="F57:O58"/>
    <mergeCell ref="F59:O60"/>
    <mergeCell ref="G62:G63"/>
    <mergeCell ref="H62:H63"/>
    <mergeCell ref="I62:O63"/>
    <mergeCell ref="P63:P68"/>
    <mergeCell ref="Q63:Q68"/>
    <mergeCell ref="C65:C66"/>
    <mergeCell ref="D65:D66"/>
    <mergeCell ref="F65:O66"/>
    <mergeCell ref="F67:O68"/>
    <mergeCell ref="Q87:Q92"/>
    <mergeCell ref="C89:C90"/>
    <mergeCell ref="D89:D90"/>
    <mergeCell ref="F89:O90"/>
    <mergeCell ref="F91:O92"/>
    <mergeCell ref="C77:C79"/>
    <mergeCell ref="D77:D79"/>
    <mergeCell ref="P77:P78"/>
    <mergeCell ref="Q77:Q78"/>
    <mergeCell ref="P79:P84"/>
    <mergeCell ref="Q79:Q84"/>
    <mergeCell ref="C81:C82"/>
    <mergeCell ref="D81:D82"/>
    <mergeCell ref="F81:O82"/>
    <mergeCell ref="F83:O84"/>
    <mergeCell ref="I79:O79"/>
    <mergeCell ref="F80:O80"/>
    <mergeCell ref="F85:H85"/>
    <mergeCell ref="I85:O85"/>
    <mergeCell ref="I86:O86"/>
    <mergeCell ref="I87:O87"/>
    <mergeCell ref="F88:O88"/>
    <mergeCell ref="Q111:Q116"/>
    <mergeCell ref="C113:C114"/>
    <mergeCell ref="D113:D114"/>
    <mergeCell ref="F113:O114"/>
    <mergeCell ref="F115:O116"/>
    <mergeCell ref="C101:C103"/>
    <mergeCell ref="D101:D103"/>
    <mergeCell ref="P101:P102"/>
    <mergeCell ref="Q101:Q102"/>
    <mergeCell ref="P103:P108"/>
    <mergeCell ref="Q103:Q108"/>
    <mergeCell ref="C105:C106"/>
    <mergeCell ref="D105:D106"/>
    <mergeCell ref="F105:O106"/>
    <mergeCell ref="F107:O108"/>
    <mergeCell ref="I110:O110"/>
    <mergeCell ref="I111:O111"/>
    <mergeCell ref="F112:O112"/>
    <mergeCell ref="C125:C127"/>
    <mergeCell ref="D125:D127"/>
    <mergeCell ref="P125:P126"/>
    <mergeCell ref="Q125:Q126"/>
    <mergeCell ref="P127:P132"/>
    <mergeCell ref="Q127:Q132"/>
    <mergeCell ref="C129:C130"/>
    <mergeCell ref="D129:D130"/>
    <mergeCell ref="F129:O130"/>
    <mergeCell ref="F131:O132"/>
    <mergeCell ref="I126:O126"/>
    <mergeCell ref="I127:O127"/>
    <mergeCell ref="F128:O128"/>
    <mergeCell ref="P135:P140"/>
    <mergeCell ref="Q135:Q140"/>
    <mergeCell ref="C137:C138"/>
    <mergeCell ref="D137:D138"/>
    <mergeCell ref="F137:O138"/>
    <mergeCell ref="F139:O140"/>
    <mergeCell ref="C149:C151"/>
    <mergeCell ref="D149:D151"/>
    <mergeCell ref="P149:P150"/>
    <mergeCell ref="Q149:Q150"/>
    <mergeCell ref="P151:P156"/>
    <mergeCell ref="Q151:Q156"/>
    <mergeCell ref="C153:C154"/>
    <mergeCell ref="D153:D154"/>
    <mergeCell ref="F153:O154"/>
    <mergeCell ref="F155:O156"/>
    <mergeCell ref="F144:O144"/>
    <mergeCell ref="F149:H149"/>
    <mergeCell ref="I149:O149"/>
    <mergeCell ref="I150:O150"/>
    <mergeCell ref="I151:O151"/>
    <mergeCell ref="F152:O152"/>
    <mergeCell ref="P165:P166"/>
    <mergeCell ref="Q165:Q166"/>
    <mergeCell ref="P167:P172"/>
    <mergeCell ref="Q167:Q172"/>
    <mergeCell ref="C169:C170"/>
    <mergeCell ref="D169:D170"/>
    <mergeCell ref="F169:O170"/>
    <mergeCell ref="F171:O172"/>
    <mergeCell ref="C157:C159"/>
    <mergeCell ref="D157:D159"/>
    <mergeCell ref="P157:P158"/>
    <mergeCell ref="Q157:Q158"/>
    <mergeCell ref="P159:P164"/>
    <mergeCell ref="Q159:Q164"/>
    <mergeCell ref="C161:C162"/>
    <mergeCell ref="D161:D162"/>
    <mergeCell ref="F161:O162"/>
    <mergeCell ref="F163:O164"/>
    <mergeCell ref="F157:H157"/>
    <mergeCell ref="I157:O157"/>
    <mergeCell ref="B5:B12"/>
    <mergeCell ref="E5:E12"/>
    <mergeCell ref="R5:R12"/>
    <mergeCell ref="B13:B20"/>
    <mergeCell ref="E13:E20"/>
    <mergeCell ref="R13:R20"/>
    <mergeCell ref="B21:B28"/>
    <mergeCell ref="E21:E28"/>
    <mergeCell ref="R21:R28"/>
    <mergeCell ref="P15:P20"/>
    <mergeCell ref="Q15:Q20"/>
    <mergeCell ref="C17:C18"/>
    <mergeCell ref="D17:D18"/>
    <mergeCell ref="F17:O18"/>
    <mergeCell ref="F19:O20"/>
    <mergeCell ref="C21:C23"/>
    <mergeCell ref="D21:D23"/>
    <mergeCell ref="P21:P22"/>
    <mergeCell ref="Q21:Q22"/>
    <mergeCell ref="P23:P28"/>
    <mergeCell ref="Q23:Q28"/>
    <mergeCell ref="C25:C26"/>
    <mergeCell ref="D25:D26"/>
    <mergeCell ref="F25:O26"/>
    <mergeCell ref="B29:B36"/>
    <mergeCell ref="E29:E36"/>
    <mergeCell ref="R29:R36"/>
    <mergeCell ref="B37:B44"/>
    <mergeCell ref="E37:E44"/>
    <mergeCell ref="R37:R44"/>
    <mergeCell ref="B45:B52"/>
    <mergeCell ref="E45:E52"/>
    <mergeCell ref="R45:R52"/>
    <mergeCell ref="C45:C47"/>
    <mergeCell ref="D45:D47"/>
    <mergeCell ref="P45:P46"/>
    <mergeCell ref="Q45:Q46"/>
    <mergeCell ref="P47:P52"/>
    <mergeCell ref="Q47:Q52"/>
    <mergeCell ref="C49:C50"/>
    <mergeCell ref="D49:D50"/>
    <mergeCell ref="F49:O50"/>
    <mergeCell ref="F51:O52"/>
    <mergeCell ref="C37:C39"/>
    <mergeCell ref="D37:D39"/>
    <mergeCell ref="P37:P38"/>
    <mergeCell ref="Q37:Q38"/>
    <mergeCell ref="P39:P44"/>
    <mergeCell ref="B53:B60"/>
    <mergeCell ref="E53:E60"/>
    <mergeCell ref="R53:R60"/>
    <mergeCell ref="B61:B68"/>
    <mergeCell ref="E61:E68"/>
    <mergeCell ref="R61:R68"/>
    <mergeCell ref="B69:B76"/>
    <mergeCell ref="E69:E76"/>
    <mergeCell ref="R69:R76"/>
    <mergeCell ref="C69:C71"/>
    <mergeCell ref="D69:D71"/>
    <mergeCell ref="P69:P70"/>
    <mergeCell ref="Q69:Q70"/>
    <mergeCell ref="P71:P76"/>
    <mergeCell ref="Q71:Q76"/>
    <mergeCell ref="C73:C74"/>
    <mergeCell ref="D73:D74"/>
    <mergeCell ref="F73:O74"/>
    <mergeCell ref="F75:O76"/>
    <mergeCell ref="C61:C63"/>
    <mergeCell ref="D61:D63"/>
    <mergeCell ref="P61:P62"/>
    <mergeCell ref="Q61:Q62"/>
    <mergeCell ref="F62:F63"/>
    <mergeCell ref="B77:B84"/>
    <mergeCell ref="E77:E84"/>
    <mergeCell ref="R77:R84"/>
    <mergeCell ref="B85:B92"/>
    <mergeCell ref="E85:E92"/>
    <mergeCell ref="R85:R92"/>
    <mergeCell ref="B93:B100"/>
    <mergeCell ref="E93:E100"/>
    <mergeCell ref="R93:R100"/>
    <mergeCell ref="C93:C95"/>
    <mergeCell ref="D93:D95"/>
    <mergeCell ref="P93:P94"/>
    <mergeCell ref="Q93:Q94"/>
    <mergeCell ref="P95:P100"/>
    <mergeCell ref="Q95:Q100"/>
    <mergeCell ref="C97:C98"/>
    <mergeCell ref="D97:D98"/>
    <mergeCell ref="F97:O98"/>
    <mergeCell ref="F99:O100"/>
    <mergeCell ref="C85:C87"/>
    <mergeCell ref="D85:D87"/>
    <mergeCell ref="P85:P86"/>
    <mergeCell ref="Q85:Q86"/>
    <mergeCell ref="P87:P92"/>
    <mergeCell ref="B101:B108"/>
    <mergeCell ref="E101:E108"/>
    <mergeCell ref="R101:R108"/>
    <mergeCell ref="B109:B116"/>
    <mergeCell ref="E109:E116"/>
    <mergeCell ref="R109:R116"/>
    <mergeCell ref="B117:B124"/>
    <mergeCell ref="E117:E124"/>
    <mergeCell ref="R117:R124"/>
    <mergeCell ref="C117:C119"/>
    <mergeCell ref="D117:D119"/>
    <mergeCell ref="P117:P118"/>
    <mergeCell ref="Q117:Q118"/>
    <mergeCell ref="P119:P124"/>
    <mergeCell ref="Q119:Q124"/>
    <mergeCell ref="C121:C122"/>
    <mergeCell ref="D121:D122"/>
    <mergeCell ref="F121:O122"/>
    <mergeCell ref="F123:O124"/>
    <mergeCell ref="C109:C111"/>
    <mergeCell ref="D109:D111"/>
    <mergeCell ref="P109:P110"/>
    <mergeCell ref="Q109:Q110"/>
    <mergeCell ref="P111:P116"/>
    <mergeCell ref="B125:B132"/>
    <mergeCell ref="E125:E132"/>
    <mergeCell ref="R125:R132"/>
    <mergeCell ref="B133:B140"/>
    <mergeCell ref="E133:E140"/>
    <mergeCell ref="R133:R140"/>
    <mergeCell ref="B141:B148"/>
    <mergeCell ref="E141:E148"/>
    <mergeCell ref="R141:R148"/>
    <mergeCell ref="C141:C143"/>
    <mergeCell ref="D141:D143"/>
    <mergeCell ref="P141:P142"/>
    <mergeCell ref="Q141:Q142"/>
    <mergeCell ref="P143:P148"/>
    <mergeCell ref="Q143:Q148"/>
    <mergeCell ref="C145:C146"/>
    <mergeCell ref="D145:D146"/>
    <mergeCell ref="F145:O146"/>
    <mergeCell ref="F147:O148"/>
    <mergeCell ref="C133:C135"/>
    <mergeCell ref="D133:D135"/>
    <mergeCell ref="P133:P134"/>
    <mergeCell ref="Q133:Q134"/>
    <mergeCell ref="F134:F135"/>
    <mergeCell ref="B173:B180"/>
    <mergeCell ref="E173:E180"/>
    <mergeCell ref="R173:R180"/>
    <mergeCell ref="B149:B156"/>
    <mergeCell ref="E149:E156"/>
    <mergeCell ref="R149:R156"/>
    <mergeCell ref="B157:B164"/>
    <mergeCell ref="E157:E164"/>
    <mergeCell ref="R157:R164"/>
    <mergeCell ref="B165:B172"/>
    <mergeCell ref="E165:E172"/>
    <mergeCell ref="R165:R172"/>
    <mergeCell ref="C173:C175"/>
    <mergeCell ref="D173:D175"/>
    <mergeCell ref="P173:P174"/>
    <mergeCell ref="Q173:Q174"/>
    <mergeCell ref="P175:P180"/>
    <mergeCell ref="Q175:Q180"/>
    <mergeCell ref="C177:C178"/>
    <mergeCell ref="D177:D178"/>
    <mergeCell ref="F177:O178"/>
    <mergeCell ref="F179:O180"/>
    <mergeCell ref="C165:C167"/>
    <mergeCell ref="D165:D167"/>
  </mergeCells>
  <phoneticPr fontId="3" type="Hiragana"/>
  <pageMargins left="0.50314960629921257" right="0.50314960629921257" top="0.35629921259842523" bottom="0.35629921259842523" header="0" footer="0.1031496062992126"/>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6"/>
  <sheetViews>
    <sheetView view="pageBreakPreview" zoomScaleSheetLayoutView="100" workbookViewId="0">
      <pane ySplit="2" topLeftCell="A3" activePane="bottomLeft" state="frozen"/>
      <selection pane="bottomLeft" activeCell="D10" sqref="D10:D11"/>
    </sheetView>
  </sheetViews>
  <sheetFormatPr defaultRowHeight="18.75" customHeight="1"/>
  <cols>
    <col min="1" max="1" width="1.375" style="25" customWidth="1"/>
    <col min="2" max="2" width="3.375" style="25" customWidth="1"/>
    <col min="3" max="3" width="10.25" style="25" customWidth="1"/>
    <col min="4" max="4" width="31.25" style="25" customWidth="1"/>
    <col min="5" max="9" width="8.125" style="25" customWidth="1"/>
    <col min="10" max="10" width="18.125" style="25" customWidth="1"/>
    <col min="11" max="11" width="18.125" style="8" customWidth="1"/>
    <col min="12" max="12" width="9" style="25" customWidth="1"/>
    <col min="13" max="16384" width="9" style="25"/>
  </cols>
  <sheetData>
    <row r="1" spans="1:11" ht="30" customHeight="1">
      <c r="B1" s="207" t="s">
        <v>40</v>
      </c>
      <c r="C1" s="460" t="s">
        <v>713</v>
      </c>
      <c r="D1" s="461"/>
      <c r="E1" s="300"/>
      <c r="F1" s="301"/>
      <c r="G1" s="301"/>
      <c r="H1" s="301"/>
      <c r="I1" s="301"/>
      <c r="J1" s="457" t="s">
        <v>136</v>
      </c>
      <c r="K1" s="298" t="s">
        <v>775</v>
      </c>
    </row>
    <row r="2" spans="1:11" ht="30" customHeight="1">
      <c r="A2" s="44"/>
      <c r="B2" s="209"/>
      <c r="C2" s="262"/>
      <c r="D2" s="462"/>
      <c r="E2" s="305"/>
      <c r="F2" s="306"/>
      <c r="G2" s="306"/>
      <c r="H2" s="306"/>
      <c r="I2" s="306"/>
      <c r="J2" s="458"/>
      <c r="K2" s="299"/>
    </row>
    <row r="3" spans="1:11" ht="18.75" customHeight="1">
      <c r="B3" s="463">
        <v>165</v>
      </c>
      <c r="C3" s="254" t="s">
        <v>462</v>
      </c>
      <c r="D3" s="246" t="str">
        <f>IF(B3="","",VLOOKUP(B3,data!$A$1:$CA$300,9,FALSE))</f>
        <v>ライナ</v>
      </c>
      <c r="E3" s="285" t="s">
        <v>259</v>
      </c>
      <c r="F3" s="286"/>
      <c r="G3" s="286"/>
      <c r="H3" s="286"/>
      <c r="I3" s="286"/>
      <c r="J3" s="459" t="str">
        <f>IF(B3="","",VLOOKUP(B3,data!$A$1:$CA$300,77,FALSE))</f>
        <v>潟上市
男鹿市
秋田市
五城目町
井川町
八郎潟町
大潟村
三種町</v>
      </c>
      <c r="K3" s="454" t="str">
        <f>IF(B3="","",VLOOKUP(B3,data!$A$1:$CA$300,78,FALSE))</f>
        <v/>
      </c>
    </row>
    <row r="4" spans="1:11" ht="18.75" customHeight="1">
      <c r="B4" s="463"/>
      <c r="C4" s="256"/>
      <c r="D4" s="272"/>
      <c r="E4" s="273" t="str">
        <f>IF(B3="","",VLOOKUP(B3,data!$A$1:$CA$300,24,FALSE))</f>
        <v>08:30</v>
      </c>
      <c r="F4" s="274"/>
      <c r="G4" s="40" t="s">
        <v>8</v>
      </c>
      <c r="H4" s="275" t="str">
        <f>IF(B3="","",VLOOKUP(B3,data!$A$1:$CA$300,25,FALSE))</f>
        <v>17:30</v>
      </c>
      <c r="I4" s="276"/>
      <c r="J4" s="453"/>
      <c r="K4" s="455"/>
    </row>
    <row r="5" spans="1:11" ht="18.75" customHeight="1">
      <c r="B5" s="463"/>
      <c r="C5" s="28" t="s">
        <v>637</v>
      </c>
      <c r="D5" s="35" t="str">
        <f>IF(B3="","",VLOOKUP(B3,data!$A$1:$CA$300,10,FALSE))</f>
        <v>010-0201</v>
      </c>
      <c r="E5" s="277" t="s">
        <v>910</v>
      </c>
      <c r="F5" s="278"/>
      <c r="G5" s="278"/>
      <c r="H5" s="278"/>
      <c r="I5" s="278"/>
      <c r="J5" s="453"/>
      <c r="K5" s="455"/>
    </row>
    <row r="6" spans="1:11" ht="18.75" customHeight="1">
      <c r="B6" s="463"/>
      <c r="C6" s="255" t="s">
        <v>515</v>
      </c>
      <c r="D6" s="213" t="str">
        <f>IF(B3="","",VLOOKUP(B3,data!$A$1:$CA$300,11,FALSE))</f>
        <v>潟上市天王字二田79-1</v>
      </c>
      <c r="E6" s="216" t="str">
        <f>IF(B3="","",VLOOKUP(B3,data!$A$1:$CA$300,26,FALSE))</f>
        <v>土曜、日曜、祝日、8/13～15、12/31～1/3</v>
      </c>
      <c r="F6" s="217"/>
      <c r="G6" s="217"/>
      <c r="H6" s="217"/>
      <c r="I6" s="217"/>
      <c r="J6" s="453"/>
      <c r="K6" s="455"/>
    </row>
    <row r="7" spans="1:11" ht="18.75" customHeight="1">
      <c r="B7" s="463"/>
      <c r="C7" s="255"/>
      <c r="D7" s="213"/>
      <c r="E7" s="216"/>
      <c r="F7" s="217"/>
      <c r="G7" s="217"/>
      <c r="H7" s="217"/>
      <c r="I7" s="217"/>
      <c r="J7" s="453"/>
      <c r="K7" s="455"/>
    </row>
    <row r="8" spans="1:11" ht="18.75" customHeight="1">
      <c r="B8" s="463"/>
      <c r="C8" s="28" t="s">
        <v>526</v>
      </c>
      <c r="D8" s="36" t="str">
        <f>IF(B3="","",VLOOKUP(B3,data!$A$1:$CA$300,12,FALSE))</f>
        <v>018-893-4414</v>
      </c>
      <c r="E8" s="279" t="s">
        <v>1325</v>
      </c>
      <c r="F8" s="280"/>
      <c r="G8" s="280"/>
      <c r="H8" s="280"/>
      <c r="I8" s="281"/>
      <c r="J8" s="453"/>
      <c r="K8" s="455"/>
    </row>
    <row r="9" spans="1:11" ht="18.75" customHeight="1">
      <c r="B9" s="464"/>
      <c r="C9" s="45" t="s">
        <v>1184</v>
      </c>
      <c r="D9" s="37" t="str">
        <f>IF(B3="","",VLOOKUP(B3,data!$A$1:$CA$300,13,FALSE))</f>
        <v>018-893-4416</v>
      </c>
      <c r="E9" s="282" t="str">
        <f>IF(B3="","",VLOOKUP(B3,data!$A$1:$CA$300,14,FALSE))</f>
        <v/>
      </c>
      <c r="F9" s="283"/>
      <c r="G9" s="283"/>
      <c r="H9" s="283"/>
      <c r="I9" s="284"/>
      <c r="J9" s="453"/>
      <c r="K9" s="455"/>
    </row>
    <row r="10" spans="1:11" ht="18.75" customHeight="1">
      <c r="B10" s="463">
        <v>166</v>
      </c>
      <c r="C10" s="254" t="s">
        <v>462</v>
      </c>
      <c r="D10" s="246" t="str">
        <f>IF(B10="","",VLOOKUP(B10,data!$A$1:$CA$300,9,FALSE))</f>
        <v>春風生活サポートセンター</v>
      </c>
      <c r="E10" s="243" t="s">
        <v>1260</v>
      </c>
      <c r="F10" s="244"/>
      <c r="G10" s="244"/>
      <c r="H10" s="244"/>
      <c r="I10" s="244"/>
      <c r="J10" s="453" t="str">
        <f>IF(B10="","",VLOOKUP(B10,data!$A$1:$CA$300,77,FALSE))</f>
        <v>五城目町
井川町
八郎潟町
大潟村
潟上市
三種町
秋田市
男鹿市</v>
      </c>
      <c r="K10" s="454" t="str">
        <f>IF(B10="","",VLOOKUP(B10,data!$A$1:$CA$300,78,FALSE))</f>
        <v/>
      </c>
    </row>
    <row r="11" spans="1:11" ht="18.75" customHeight="1">
      <c r="B11" s="463"/>
      <c r="C11" s="256"/>
      <c r="D11" s="272"/>
      <c r="E11" s="273" t="str">
        <f>IF(B10="","",VLOOKUP(B10,data!$A$1:$CA$300,24,FALSE))</f>
        <v>08:30</v>
      </c>
      <c r="F11" s="274"/>
      <c r="G11" s="40" t="s">
        <v>8</v>
      </c>
      <c r="H11" s="275" t="str">
        <f>IF(B10="","",VLOOKUP(B10,data!$A$1:$CA$300,25,FALSE))</f>
        <v>17:30</v>
      </c>
      <c r="I11" s="276"/>
      <c r="J11" s="453"/>
      <c r="K11" s="455"/>
    </row>
    <row r="12" spans="1:11" ht="18.75" customHeight="1">
      <c r="B12" s="463"/>
      <c r="C12" s="28" t="s">
        <v>637</v>
      </c>
      <c r="D12" s="35" t="str">
        <f>IF(B10="","",VLOOKUP(B10,data!$A$1:$CA$300,10,FALSE))</f>
        <v>018-1735</v>
      </c>
      <c r="E12" s="277" t="s">
        <v>1185</v>
      </c>
      <c r="F12" s="278"/>
      <c r="G12" s="278"/>
      <c r="H12" s="278"/>
      <c r="I12" s="278"/>
      <c r="J12" s="453"/>
      <c r="K12" s="455"/>
    </row>
    <row r="13" spans="1:11" ht="18.75" customHeight="1">
      <c r="B13" s="463"/>
      <c r="C13" s="255" t="s">
        <v>515</v>
      </c>
      <c r="D13" s="213" t="str">
        <f>IF(B10="","",VLOOKUP(B10,data!$A$1:$CA$300,11,FALSE))</f>
        <v>五城目町大川下樋口字屋敷下72-1</v>
      </c>
      <c r="E13" s="216" t="str">
        <f>IF(B10="","",VLOOKUP(B10,data!$A$1:$CA$300,26,FALSE))</f>
        <v>土曜、日曜、祝日</v>
      </c>
      <c r="F13" s="217"/>
      <c r="G13" s="217"/>
      <c r="H13" s="217"/>
      <c r="I13" s="217"/>
      <c r="J13" s="453"/>
      <c r="K13" s="455"/>
    </row>
    <row r="14" spans="1:11" ht="18.75" customHeight="1">
      <c r="B14" s="463"/>
      <c r="C14" s="255"/>
      <c r="D14" s="213"/>
      <c r="E14" s="216"/>
      <c r="F14" s="217"/>
      <c r="G14" s="217"/>
      <c r="H14" s="217"/>
      <c r="I14" s="217"/>
      <c r="J14" s="453"/>
      <c r="K14" s="455"/>
    </row>
    <row r="15" spans="1:11" ht="18.75" customHeight="1">
      <c r="B15" s="463"/>
      <c r="C15" s="28" t="s">
        <v>526</v>
      </c>
      <c r="D15" s="36" t="str">
        <f>IF(B10="","",VLOOKUP(B10,data!$A$1:$CA$300,12,FALSE))</f>
        <v>018-853-1752</v>
      </c>
      <c r="E15" s="279" t="s">
        <v>1325</v>
      </c>
      <c r="F15" s="280"/>
      <c r="G15" s="280"/>
      <c r="H15" s="280"/>
      <c r="I15" s="281"/>
      <c r="J15" s="453"/>
      <c r="K15" s="455"/>
    </row>
    <row r="16" spans="1:11" ht="18.75" customHeight="1">
      <c r="B16" s="464"/>
      <c r="C16" s="45" t="s">
        <v>1184</v>
      </c>
      <c r="D16" s="37" t="str">
        <f>IF(B10="","",VLOOKUP(B10,data!$A$1:$CA$300,13,FALSE))</f>
        <v>018-854-4030</v>
      </c>
      <c r="E16" s="282" t="str">
        <f>IF(B10="","",VLOOKUP(B10,data!$A$1:$CA$300,14,FALSE))</f>
        <v/>
      </c>
      <c r="F16" s="283"/>
      <c r="G16" s="283"/>
      <c r="H16" s="283"/>
      <c r="I16" s="284"/>
      <c r="J16" s="453"/>
      <c r="K16" s="456"/>
    </row>
  </sheetData>
  <mergeCells count="33">
    <mergeCell ref="E15:I15"/>
    <mergeCell ref="E16:I16"/>
    <mergeCell ref="E8:I8"/>
    <mergeCell ref="B1:B2"/>
    <mergeCell ref="C1:D2"/>
    <mergeCell ref="E1:I2"/>
    <mergeCell ref="C10:C11"/>
    <mergeCell ref="D10:D11"/>
    <mergeCell ref="B3:B9"/>
    <mergeCell ref="B10:B16"/>
    <mergeCell ref="E9:I9"/>
    <mergeCell ref="E10:I10"/>
    <mergeCell ref="E11:F11"/>
    <mergeCell ref="H11:I11"/>
    <mergeCell ref="E12:I12"/>
    <mergeCell ref="E3:I3"/>
    <mergeCell ref="J10:J16"/>
    <mergeCell ref="K10:K16"/>
    <mergeCell ref="J1:J2"/>
    <mergeCell ref="K1:K2"/>
    <mergeCell ref="J3:J9"/>
    <mergeCell ref="K3:K9"/>
    <mergeCell ref="C13:C14"/>
    <mergeCell ref="D13:D14"/>
    <mergeCell ref="E13:I14"/>
    <mergeCell ref="C3:C4"/>
    <mergeCell ref="D3:D4"/>
    <mergeCell ref="C6:C7"/>
    <mergeCell ref="D6:D7"/>
    <mergeCell ref="E6:I7"/>
    <mergeCell ref="E5:I5"/>
    <mergeCell ref="E4:F4"/>
    <mergeCell ref="H4:I4"/>
  </mergeCells>
  <phoneticPr fontId="3" type="Hiragana"/>
  <pageMargins left="0.50314960629921257" right="0.50314960629921257" top="0.35629921259842523" bottom="0.35629921259842523"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170"/>
  <sheetViews>
    <sheetView view="pageBreakPreview" zoomScaleSheetLayoutView="100" workbookViewId="0">
      <pane ySplit="2" topLeftCell="A127" activePane="bottomLeft" state="frozen"/>
      <selection pane="bottomLeft" activeCell="E164" sqref="E164:I164"/>
    </sheetView>
  </sheetViews>
  <sheetFormatPr defaultRowHeight="18" customHeight="1"/>
  <cols>
    <col min="1" max="1" width="1.375" style="1" customWidth="1"/>
    <col min="2" max="2" width="3.375" style="1" customWidth="1"/>
    <col min="3" max="3" width="10.25" style="1" customWidth="1"/>
    <col min="4" max="4" width="31.25" style="1" customWidth="1"/>
    <col min="5" max="9" width="8.125" style="1" customWidth="1"/>
    <col min="10" max="10" width="18.125" style="3" customWidth="1"/>
    <col min="11" max="11" width="18.125" style="89" customWidth="1"/>
    <col min="12" max="12" width="9" style="1" customWidth="1"/>
    <col min="13" max="16384" width="9" style="1"/>
  </cols>
  <sheetData>
    <row r="1" spans="1:11" ht="22.5" customHeight="1">
      <c r="B1" s="128" t="s">
        <v>40</v>
      </c>
      <c r="C1" s="497" t="s">
        <v>1091</v>
      </c>
      <c r="D1" s="498"/>
      <c r="E1" s="501"/>
      <c r="F1" s="179"/>
      <c r="G1" s="179"/>
      <c r="H1" s="179"/>
      <c r="I1" s="179"/>
      <c r="J1" s="503" t="s">
        <v>510</v>
      </c>
      <c r="K1" s="505" t="s">
        <v>775</v>
      </c>
    </row>
    <row r="2" spans="1:11" ht="22.5" customHeight="1">
      <c r="A2" s="90"/>
      <c r="B2" s="496"/>
      <c r="C2" s="499"/>
      <c r="D2" s="500"/>
      <c r="E2" s="161"/>
      <c r="F2" s="502"/>
      <c r="G2" s="502"/>
      <c r="H2" s="502"/>
      <c r="I2" s="502"/>
      <c r="J2" s="504"/>
      <c r="K2" s="506"/>
    </row>
    <row r="3" spans="1:11" ht="18" customHeight="1">
      <c r="B3" s="465">
        <v>167</v>
      </c>
      <c r="C3" s="140" t="s">
        <v>462</v>
      </c>
      <c r="D3" s="507" t="str">
        <f>IF(B3="","",VLOOKUP(B3,data!$A$1:$CA$300,9,FALSE))</f>
        <v>指定居宅介護支援事業所
おいわけ</v>
      </c>
      <c r="E3" s="481" t="s">
        <v>1260</v>
      </c>
      <c r="F3" s="482"/>
      <c r="G3" s="482"/>
      <c r="H3" s="482"/>
      <c r="I3" s="482"/>
      <c r="J3" s="133" t="str">
        <f>IF(B3="","",VLOOKUP(B3,data!$A$1:$CA$300,77,FALSE))</f>
        <v>潟上市
秋田市
男鹿市</v>
      </c>
      <c r="K3" s="132" t="str">
        <f>IF(B3="","",VLOOKUP(B3,data!$A$1:$CA$300,78,FALSE))</f>
        <v/>
      </c>
    </row>
    <row r="4" spans="1:11" ht="18" customHeight="1">
      <c r="B4" s="465"/>
      <c r="C4" s="141"/>
      <c r="D4" s="469"/>
      <c r="E4" s="483" t="str">
        <f>IF(B3="","",VLOOKUP(B3,data!$A$1:$CA$300,24,FALSE))</f>
        <v>08:30</v>
      </c>
      <c r="F4" s="484"/>
      <c r="G4" s="21" t="s">
        <v>8</v>
      </c>
      <c r="H4" s="485" t="str">
        <f>IF(B3="","",VLOOKUP(B3,data!$A$1:$CA$300,25,FALSE))</f>
        <v>17:30</v>
      </c>
      <c r="I4" s="486"/>
      <c r="J4" s="467"/>
      <c r="K4" s="132"/>
    </row>
    <row r="5" spans="1:11" ht="18" customHeight="1">
      <c r="B5" s="465"/>
      <c r="C5" s="12" t="s">
        <v>637</v>
      </c>
      <c r="D5" s="16" t="str">
        <f>IF(B3="","",VLOOKUP(B3,data!$A$1:$CA$300,10,FALSE))</f>
        <v>010-0101</v>
      </c>
      <c r="E5" s="473" t="s">
        <v>1185</v>
      </c>
      <c r="F5" s="474"/>
      <c r="G5" s="474"/>
      <c r="H5" s="474"/>
      <c r="I5" s="474"/>
      <c r="J5" s="467"/>
      <c r="K5" s="132"/>
    </row>
    <row r="6" spans="1:11" ht="18" customHeight="1">
      <c r="B6" s="465"/>
      <c r="C6" s="140" t="s">
        <v>515</v>
      </c>
      <c r="D6" s="132" t="str">
        <f>IF(B3="","",VLOOKUP(B3,data!$A$1:$CA$300,11,FALSE))</f>
        <v>潟上市天王字追分西2-35</v>
      </c>
      <c r="E6" s="147" t="str">
        <f>IF(B3="","",VLOOKUP(B3,data!$A$1:$CA$300,26,FALSE))</f>
        <v>土曜、日曜</v>
      </c>
      <c r="F6" s="148"/>
      <c r="G6" s="148"/>
      <c r="H6" s="148"/>
      <c r="I6" s="148"/>
      <c r="J6" s="467"/>
      <c r="K6" s="132"/>
    </row>
    <row r="7" spans="1:11" ht="18" customHeight="1">
      <c r="B7" s="465"/>
      <c r="C7" s="140"/>
      <c r="D7" s="132"/>
      <c r="E7" s="147"/>
      <c r="F7" s="148"/>
      <c r="G7" s="148"/>
      <c r="H7" s="148"/>
      <c r="I7" s="148"/>
      <c r="J7" s="467"/>
      <c r="K7" s="132"/>
    </row>
    <row r="8" spans="1:11" ht="18" customHeight="1">
      <c r="B8" s="465"/>
      <c r="C8" s="12" t="s">
        <v>526</v>
      </c>
      <c r="D8" s="17" t="str">
        <f>IF(B3="","",VLOOKUP(B3,data!$A$1:$CA$300,12,FALSE))</f>
        <v>018-873-7775</v>
      </c>
      <c r="E8" s="475" t="s">
        <v>1325</v>
      </c>
      <c r="F8" s="476"/>
      <c r="G8" s="476"/>
      <c r="H8" s="476"/>
      <c r="I8" s="477"/>
      <c r="J8" s="467"/>
      <c r="K8" s="132"/>
    </row>
    <row r="9" spans="1:11" ht="18" customHeight="1">
      <c r="B9" s="466"/>
      <c r="C9" s="13" t="s">
        <v>1184</v>
      </c>
      <c r="D9" s="18" t="str">
        <f>IF(B3="","",VLOOKUP(B3,data!$A$1:$CA$300,13,FALSE))</f>
        <v>018-873-7776</v>
      </c>
      <c r="E9" s="511" t="str">
        <f>IF(B3="","",VLOOKUP(B3,data!$A$1:$CA$300,14,FALSE))</f>
        <v/>
      </c>
      <c r="F9" s="512"/>
      <c r="G9" s="512"/>
      <c r="H9" s="512"/>
      <c r="I9" s="513"/>
      <c r="J9" s="467"/>
      <c r="K9" s="132"/>
    </row>
    <row r="10" spans="1:11" ht="18" customHeight="1">
      <c r="B10" s="465">
        <v>168</v>
      </c>
      <c r="C10" s="139" t="s">
        <v>462</v>
      </c>
      <c r="D10" s="468" t="str">
        <f>IF(B10="","",VLOOKUP(B10,data!$A$1:$CA$300,9,FALSE))</f>
        <v>居宅介護支援センター
ゆかりの森・追分</v>
      </c>
      <c r="E10" s="481" t="s">
        <v>1260</v>
      </c>
      <c r="F10" s="482"/>
      <c r="G10" s="482"/>
      <c r="H10" s="482"/>
      <c r="I10" s="482"/>
      <c r="J10" s="471" t="str">
        <f>IF(B10="","",VLOOKUP(B10,data!$A$1:$CA$300,77,FALSE))</f>
        <v>潟上市
秋田市
男鹿市
五城目町
井川町
八郎潟町
大潟村
北秋田市
※この地域以外の方でもご希望の方はご相談ください。</v>
      </c>
      <c r="K10" s="136" t="str">
        <f>IF(B10="","",VLOOKUP(B10,data!$A$1:$CA$300,78,FALSE))</f>
        <v>上記営業日営業時間以外でも携帯電話への相談が可能です。
ケアマネジャーは男女ともおりますのでご希望により対応可能です。
お気軽にご相談ください。</v>
      </c>
    </row>
    <row r="11" spans="1:11" ht="18" customHeight="1">
      <c r="B11" s="465"/>
      <c r="C11" s="141"/>
      <c r="D11" s="469"/>
      <c r="E11" s="483" t="str">
        <f>IF(B10="","",VLOOKUP(B10,data!$A$1:$CA$300,24,FALSE))</f>
        <v>08:30</v>
      </c>
      <c r="F11" s="484"/>
      <c r="G11" s="21" t="s">
        <v>8</v>
      </c>
      <c r="H11" s="485" t="str">
        <f>IF(B10="","",VLOOKUP(B10,data!$A$1:$CA$300,25,FALSE))</f>
        <v>17:30</v>
      </c>
      <c r="I11" s="486"/>
      <c r="J11" s="472"/>
      <c r="K11" s="137"/>
    </row>
    <row r="12" spans="1:11" ht="18" customHeight="1">
      <c r="B12" s="465"/>
      <c r="C12" s="12" t="s">
        <v>637</v>
      </c>
      <c r="D12" s="16" t="str">
        <f>IF(B10="","",VLOOKUP(B10,data!$A$1:$CA$300,10,FALSE))</f>
        <v>010-0101</v>
      </c>
      <c r="E12" s="473" t="s">
        <v>1185</v>
      </c>
      <c r="F12" s="474"/>
      <c r="G12" s="474"/>
      <c r="H12" s="474"/>
      <c r="I12" s="474"/>
      <c r="J12" s="472"/>
      <c r="K12" s="137"/>
    </row>
    <row r="13" spans="1:11" ht="18" customHeight="1">
      <c r="B13" s="465"/>
      <c r="C13" s="140" t="s">
        <v>515</v>
      </c>
      <c r="D13" s="132" t="str">
        <f>IF(B10="","",VLOOKUP(B10,data!$A$1:$CA$300,11,FALSE))</f>
        <v>潟上市天王字上北野4-25</v>
      </c>
      <c r="E13" s="147" t="str">
        <f>IF(B10="","",VLOOKUP(B10,data!$A$1:$CA$300,26,FALSE))</f>
        <v>日曜、祝日、12/30～1/3</v>
      </c>
      <c r="F13" s="148"/>
      <c r="G13" s="148"/>
      <c r="H13" s="148"/>
      <c r="I13" s="148"/>
      <c r="J13" s="472"/>
      <c r="K13" s="137"/>
    </row>
    <row r="14" spans="1:11" ht="18" customHeight="1">
      <c r="B14" s="465"/>
      <c r="C14" s="140"/>
      <c r="D14" s="132"/>
      <c r="E14" s="147"/>
      <c r="F14" s="148"/>
      <c r="G14" s="148"/>
      <c r="H14" s="148"/>
      <c r="I14" s="148"/>
      <c r="J14" s="472"/>
      <c r="K14" s="137"/>
    </row>
    <row r="15" spans="1:11" ht="18" customHeight="1">
      <c r="B15" s="465"/>
      <c r="C15" s="12" t="s">
        <v>526</v>
      </c>
      <c r="D15" s="17" t="str">
        <f>IF(B10="","",VLOOKUP(B10,data!$A$1:$CA$300,12,FALSE))</f>
        <v>018-870-4677</v>
      </c>
      <c r="E15" s="475" t="s">
        <v>1325</v>
      </c>
      <c r="F15" s="476"/>
      <c r="G15" s="476"/>
      <c r="H15" s="476"/>
      <c r="I15" s="477"/>
      <c r="J15" s="472"/>
      <c r="K15" s="137"/>
    </row>
    <row r="16" spans="1:11" ht="18" customHeight="1">
      <c r="B16" s="466"/>
      <c r="C16" s="13" t="s">
        <v>1184</v>
      </c>
      <c r="D16" s="18" t="str">
        <f>IF(B10="","",VLOOKUP(B10,data!$A$1:$CA$300,13,FALSE))</f>
        <v>018-873-6115</v>
      </c>
      <c r="E16" s="478" t="str">
        <f>HYPERLINK(IF(B10="","",VLOOKUP(B10,data!$A$1:$CA$300,14,FALSE)))</f>
        <v>http://www.yukarino-mori.jp</v>
      </c>
      <c r="F16" s="479"/>
      <c r="G16" s="479"/>
      <c r="H16" s="479"/>
      <c r="I16" s="480"/>
      <c r="J16" s="472"/>
      <c r="K16" s="137"/>
    </row>
    <row r="17" spans="2:11" ht="18" customHeight="1">
      <c r="B17" s="465">
        <v>169</v>
      </c>
      <c r="C17" s="139" t="s">
        <v>462</v>
      </c>
      <c r="D17" s="468" t="str">
        <f>IF(B17="","",VLOOKUP(B17,data!$A$1:$CA$300,9,FALSE))</f>
        <v>まごころプランステーション</v>
      </c>
      <c r="E17" s="481" t="s">
        <v>1260</v>
      </c>
      <c r="F17" s="482"/>
      <c r="G17" s="482"/>
      <c r="H17" s="482"/>
      <c r="I17" s="482"/>
      <c r="J17" s="133" t="str">
        <f>IF(B17="","",VLOOKUP(B17,data!$A$1:$CA$300,77,FALSE))</f>
        <v>潟上市
男鹿市</v>
      </c>
      <c r="K17" s="131" t="str">
        <f>IF(B17="","",VLOOKUP(B17,data!$A$1:$CA$300,78,FALSE))</f>
        <v/>
      </c>
    </row>
    <row r="18" spans="2:11" ht="18" customHeight="1">
      <c r="B18" s="465"/>
      <c r="C18" s="141"/>
      <c r="D18" s="469"/>
      <c r="E18" s="483" t="str">
        <f>IF(B17="","",VLOOKUP(B17,data!$A$1:$CA$300,24,FALSE))</f>
        <v>08:30</v>
      </c>
      <c r="F18" s="484"/>
      <c r="G18" s="21" t="s">
        <v>8</v>
      </c>
      <c r="H18" s="485" t="str">
        <f>IF(B17="","",VLOOKUP(B17,data!$A$1:$CA$300,25,FALSE))</f>
        <v>17:30</v>
      </c>
      <c r="I18" s="486"/>
      <c r="J18" s="467"/>
      <c r="K18" s="132"/>
    </row>
    <row r="19" spans="2:11" ht="18" customHeight="1">
      <c r="B19" s="465"/>
      <c r="C19" s="12" t="s">
        <v>637</v>
      </c>
      <c r="D19" s="16" t="str">
        <f>IF(B17="","",VLOOKUP(B17,data!$A$1:$CA$300,10,FALSE))</f>
        <v>010-0201</v>
      </c>
      <c r="E19" s="473" t="s">
        <v>1185</v>
      </c>
      <c r="F19" s="474"/>
      <c r="G19" s="474"/>
      <c r="H19" s="474"/>
      <c r="I19" s="474"/>
      <c r="J19" s="467"/>
      <c r="K19" s="132"/>
    </row>
    <row r="20" spans="2:11" ht="18" customHeight="1">
      <c r="B20" s="465"/>
      <c r="C20" s="140" t="s">
        <v>515</v>
      </c>
      <c r="D20" s="132" t="str">
        <f>IF(B17="","",VLOOKUP(B17,data!$A$1:$CA$300,11,FALSE))</f>
        <v>潟上市天王字北野307-55</v>
      </c>
      <c r="E20" s="147" t="str">
        <f>IF(B17="","",VLOOKUP(B17,data!$A$1:$CA$300,26,FALSE))</f>
        <v>土曜、日曜、祝日</v>
      </c>
      <c r="F20" s="148"/>
      <c r="G20" s="148"/>
      <c r="H20" s="148"/>
      <c r="I20" s="148"/>
      <c r="J20" s="467"/>
      <c r="K20" s="132"/>
    </row>
    <row r="21" spans="2:11" ht="18" customHeight="1">
      <c r="B21" s="465"/>
      <c r="C21" s="140"/>
      <c r="D21" s="132"/>
      <c r="E21" s="147"/>
      <c r="F21" s="148"/>
      <c r="G21" s="148"/>
      <c r="H21" s="148"/>
      <c r="I21" s="148"/>
      <c r="J21" s="467"/>
      <c r="K21" s="132"/>
    </row>
    <row r="22" spans="2:11" ht="18" customHeight="1">
      <c r="B22" s="465"/>
      <c r="C22" s="12" t="s">
        <v>526</v>
      </c>
      <c r="D22" s="17" t="str">
        <f>IF(B17="","",VLOOKUP(B17,data!$A$1:$CA$300,12,FALSE))</f>
        <v>018-878-6850</v>
      </c>
      <c r="E22" s="475" t="s">
        <v>1325</v>
      </c>
      <c r="F22" s="476"/>
      <c r="G22" s="476"/>
      <c r="H22" s="476"/>
      <c r="I22" s="477"/>
      <c r="J22" s="467"/>
      <c r="K22" s="132"/>
    </row>
    <row r="23" spans="2:11" ht="18" customHeight="1">
      <c r="B23" s="466"/>
      <c r="C23" s="13" t="s">
        <v>1184</v>
      </c>
      <c r="D23" s="18" t="str">
        <f>IF(B17="","",VLOOKUP(B17,data!$A$1:$CA$300,13,FALSE))</f>
        <v>018-838-7520</v>
      </c>
      <c r="E23" s="511" t="str">
        <f>IF(B17="","",VLOOKUP(B17,data!$A$1:$CA$300,14,FALSE))</f>
        <v/>
      </c>
      <c r="F23" s="512"/>
      <c r="G23" s="512"/>
      <c r="H23" s="512"/>
      <c r="I23" s="513"/>
      <c r="J23" s="467"/>
      <c r="K23" s="132"/>
    </row>
    <row r="24" spans="2:11" ht="18" customHeight="1">
      <c r="B24" s="465">
        <v>170</v>
      </c>
      <c r="C24" s="139" t="s">
        <v>462</v>
      </c>
      <c r="D24" s="468" t="str">
        <f>IF(B24="","",VLOOKUP(B24,data!$A$1:$CA$300,9,FALSE))</f>
        <v>あゆみ居宅介護支援事業所</v>
      </c>
      <c r="E24" s="166" t="s">
        <v>1260</v>
      </c>
      <c r="F24" s="167"/>
      <c r="G24" s="167"/>
      <c r="H24" s="167"/>
      <c r="I24" s="167"/>
      <c r="J24" s="467" t="str">
        <f>IF(B24="","",VLOOKUP(B24,data!$A$1:$CA$300,77,FALSE))</f>
        <v>潟上市
男鹿市
秋田市</v>
      </c>
      <c r="K24" s="131" t="str">
        <f>IF(B24="","",VLOOKUP(B24,data!$A$1:$CA$300,78,FALSE))</f>
        <v>お盆年末年始は日によって営業している場合あり。</v>
      </c>
    </row>
    <row r="25" spans="2:11" ht="18" customHeight="1">
      <c r="B25" s="465"/>
      <c r="C25" s="141"/>
      <c r="D25" s="469"/>
      <c r="E25" s="483" t="str">
        <f>IF(B24="","",VLOOKUP(B24,data!$A$1:$CA$300,24,FALSE))</f>
        <v>08:30</v>
      </c>
      <c r="F25" s="484"/>
      <c r="G25" s="21" t="s">
        <v>8</v>
      </c>
      <c r="H25" s="485" t="str">
        <f>IF(B24="","",VLOOKUP(B24,data!$A$1:$CA$300,25,FALSE))</f>
        <v>17:30</v>
      </c>
      <c r="I25" s="486"/>
      <c r="J25" s="467"/>
      <c r="K25" s="132"/>
    </row>
    <row r="26" spans="2:11" ht="18" customHeight="1">
      <c r="B26" s="465"/>
      <c r="C26" s="12" t="s">
        <v>637</v>
      </c>
      <c r="D26" s="16" t="str">
        <f>IF(B24="","",VLOOKUP(B24,data!$A$1:$CA$300,10,FALSE))</f>
        <v>010-0201</v>
      </c>
      <c r="E26" s="473" t="s">
        <v>1185</v>
      </c>
      <c r="F26" s="474"/>
      <c r="G26" s="474"/>
      <c r="H26" s="474"/>
      <c r="I26" s="474"/>
      <c r="J26" s="467"/>
      <c r="K26" s="132"/>
    </row>
    <row r="27" spans="2:11" ht="18" customHeight="1">
      <c r="B27" s="465"/>
      <c r="C27" s="140" t="s">
        <v>515</v>
      </c>
      <c r="D27" s="132" t="str">
        <f>IF(B24="","",VLOOKUP(B24,data!$A$1:$CA$300,11,FALSE))</f>
        <v>潟上市天王字細谷長根34-1</v>
      </c>
      <c r="E27" s="147" t="str">
        <f>IF(B24="","",VLOOKUP(B24,data!$A$1:$CA$300,26,FALSE))</f>
        <v>日曜、8/13～15、12/31～1/3</v>
      </c>
      <c r="F27" s="148"/>
      <c r="G27" s="148"/>
      <c r="H27" s="148"/>
      <c r="I27" s="148"/>
      <c r="J27" s="467"/>
      <c r="K27" s="132"/>
    </row>
    <row r="28" spans="2:11" ht="18" customHeight="1">
      <c r="B28" s="465"/>
      <c r="C28" s="140"/>
      <c r="D28" s="132"/>
      <c r="E28" s="147"/>
      <c r="F28" s="148"/>
      <c r="G28" s="148"/>
      <c r="H28" s="148"/>
      <c r="I28" s="148"/>
      <c r="J28" s="467"/>
      <c r="K28" s="132"/>
    </row>
    <row r="29" spans="2:11" ht="18" customHeight="1">
      <c r="B29" s="465"/>
      <c r="C29" s="12" t="s">
        <v>526</v>
      </c>
      <c r="D29" s="17" t="str">
        <f>IF(B24="","",VLOOKUP(B24,data!$A$1:$CA$300,12,FALSE))</f>
        <v>018-853-5580</v>
      </c>
      <c r="E29" s="475" t="s">
        <v>1325</v>
      </c>
      <c r="F29" s="476"/>
      <c r="G29" s="476"/>
      <c r="H29" s="476"/>
      <c r="I29" s="477"/>
      <c r="J29" s="467"/>
      <c r="K29" s="132"/>
    </row>
    <row r="30" spans="2:11" ht="18" customHeight="1">
      <c r="B30" s="466"/>
      <c r="C30" s="13" t="s">
        <v>1184</v>
      </c>
      <c r="D30" s="18" t="str">
        <f>IF(B24="","",VLOOKUP(B24,data!$A$1:$CA$300,13,FALSE))</f>
        <v>018-870-6188</v>
      </c>
      <c r="E30" s="490" t="str">
        <f>IF(B24="","",VLOOKUP(B24,data!$A$1:$CA$300,14,FALSE))</f>
        <v/>
      </c>
      <c r="F30" s="491"/>
      <c r="G30" s="491"/>
      <c r="H30" s="491"/>
      <c r="I30" s="492"/>
      <c r="J30" s="467"/>
      <c r="K30" s="133"/>
    </row>
    <row r="31" spans="2:11" ht="18" customHeight="1">
      <c r="B31" s="465">
        <v>171</v>
      </c>
      <c r="C31" s="139" t="s">
        <v>462</v>
      </c>
      <c r="D31" s="468" t="str">
        <f>IF(B31="","",VLOOKUP(B31,data!$A$1:$CA$300,9,FALSE))</f>
        <v>ケアプランセンターてんのう</v>
      </c>
      <c r="E31" s="166" t="s">
        <v>1260</v>
      </c>
      <c r="F31" s="167"/>
      <c r="G31" s="167"/>
      <c r="H31" s="167"/>
      <c r="I31" s="168"/>
      <c r="J31" s="133" t="str">
        <f>IF(B31="","",VLOOKUP(B31,data!$A$1:$CA$300,77,FALSE))</f>
        <v>潟上市
※潟上市以外は要相談</v>
      </c>
      <c r="K31" s="131" t="str">
        <f>IF(B31="","",VLOOKUP(B31,data!$A$1:$CA$300,78,FALSE))</f>
        <v/>
      </c>
    </row>
    <row r="32" spans="2:11" ht="18" customHeight="1">
      <c r="B32" s="465"/>
      <c r="C32" s="141"/>
      <c r="D32" s="469"/>
      <c r="E32" s="483" t="str">
        <f>IF(B31="","",VLOOKUP(B31,data!$A$1:$CA$300,24,FALSE))</f>
        <v>08:30</v>
      </c>
      <c r="F32" s="484"/>
      <c r="G32" s="21" t="s">
        <v>8</v>
      </c>
      <c r="H32" s="485" t="str">
        <f>IF(B31="","",VLOOKUP(B31,data!$A$1:$CA$300,25,FALSE))</f>
        <v>17:30</v>
      </c>
      <c r="I32" s="486"/>
      <c r="J32" s="467"/>
      <c r="K32" s="132"/>
    </row>
    <row r="33" spans="2:11" ht="18" customHeight="1">
      <c r="B33" s="465"/>
      <c r="C33" s="12" t="s">
        <v>637</v>
      </c>
      <c r="D33" s="16" t="str">
        <f>IF(B31="","",VLOOKUP(B31,data!$A$1:$CA$300,10,FALSE))</f>
        <v>010-0201</v>
      </c>
      <c r="E33" s="473" t="s">
        <v>1185</v>
      </c>
      <c r="F33" s="474"/>
      <c r="G33" s="474"/>
      <c r="H33" s="474"/>
      <c r="I33" s="474"/>
      <c r="J33" s="467"/>
      <c r="K33" s="132"/>
    </row>
    <row r="34" spans="2:11" ht="18" customHeight="1">
      <c r="B34" s="465"/>
      <c r="C34" s="140" t="s">
        <v>515</v>
      </c>
      <c r="D34" s="132" t="str">
        <f>IF(B31="","",VLOOKUP(B31,data!$A$1:$CA$300,11,FALSE))</f>
        <v>潟上市天王字鶴沼台43-231</v>
      </c>
      <c r="E34" s="147" t="str">
        <f>IF(B31="","",VLOOKUP(B31,data!$A$1:$CA$300,26,FALSE))</f>
        <v>日曜、1/1～2</v>
      </c>
      <c r="F34" s="148"/>
      <c r="G34" s="148"/>
      <c r="H34" s="148"/>
      <c r="I34" s="148"/>
      <c r="J34" s="467"/>
      <c r="K34" s="132"/>
    </row>
    <row r="35" spans="2:11" ht="18" customHeight="1">
      <c r="B35" s="465"/>
      <c r="C35" s="140"/>
      <c r="D35" s="132"/>
      <c r="E35" s="147"/>
      <c r="F35" s="148"/>
      <c r="G35" s="148"/>
      <c r="H35" s="148"/>
      <c r="I35" s="148"/>
      <c r="J35" s="467"/>
      <c r="K35" s="132"/>
    </row>
    <row r="36" spans="2:11" ht="18" customHeight="1">
      <c r="B36" s="465"/>
      <c r="C36" s="12" t="s">
        <v>526</v>
      </c>
      <c r="D36" s="17" t="str">
        <f>IF(B31="","",VLOOKUP(B31,data!$A$1:$CA$300,12,FALSE))</f>
        <v>018-878-7341</v>
      </c>
      <c r="E36" s="475" t="s">
        <v>1325</v>
      </c>
      <c r="F36" s="476"/>
      <c r="G36" s="476"/>
      <c r="H36" s="476"/>
      <c r="I36" s="477"/>
      <c r="J36" s="467"/>
      <c r="K36" s="132"/>
    </row>
    <row r="37" spans="2:11" ht="18" customHeight="1">
      <c r="B37" s="466"/>
      <c r="C37" s="13" t="s">
        <v>1184</v>
      </c>
      <c r="D37" s="18" t="str">
        <f>IF(B31="","",VLOOKUP(B31,data!$A$1:$CA$300,13,FALSE))</f>
        <v>018-878-7471</v>
      </c>
      <c r="E37" s="478" t="str">
        <f>HYPERLINK((IF(B31="","",VLOOKUP(B31,data!$A$1:$CA$300,14,FALSE))))</f>
        <v>https://keijinkai.akita.jp/</v>
      </c>
      <c r="F37" s="479"/>
      <c r="G37" s="479"/>
      <c r="H37" s="479"/>
      <c r="I37" s="480"/>
      <c r="J37" s="467"/>
      <c r="K37" s="132"/>
    </row>
    <row r="38" spans="2:11" ht="18" customHeight="1">
      <c r="B38" s="465">
        <v>172</v>
      </c>
      <c r="C38" s="139" t="s">
        <v>462</v>
      </c>
      <c r="D38" s="468" t="str">
        <f>IF(B38="","",VLOOKUP(B38,data!$A$1:$CA$300,9,FALSE))</f>
        <v>潟上居宅介護支援事業所</v>
      </c>
      <c r="E38" s="481" t="s">
        <v>1260</v>
      </c>
      <c r="F38" s="482"/>
      <c r="G38" s="482"/>
      <c r="H38" s="482"/>
      <c r="I38" s="482"/>
      <c r="J38" s="133" t="str">
        <f>IF(B38="","",VLOOKUP(B38,data!$A$1:$CA$300,77,FALSE))</f>
        <v>主に潟上市</v>
      </c>
      <c r="K38" s="131" t="str">
        <f>IF(B38="","",VLOOKUP(B38,data!$A$1:$CA$300,78,FALSE))</f>
        <v/>
      </c>
    </row>
    <row r="39" spans="2:11" ht="18" customHeight="1">
      <c r="B39" s="465"/>
      <c r="C39" s="141"/>
      <c r="D39" s="469"/>
      <c r="E39" s="483" t="str">
        <f>IF(B38="","",VLOOKUP(B38,data!$A$1:$CA$300,24,FALSE))</f>
        <v>08:30</v>
      </c>
      <c r="F39" s="484"/>
      <c r="G39" s="21" t="s">
        <v>8</v>
      </c>
      <c r="H39" s="485" t="str">
        <f>IF(B38="","",VLOOKUP(B38,data!$A$1:$CA$300,25,FALSE))</f>
        <v>17:30</v>
      </c>
      <c r="I39" s="486"/>
      <c r="J39" s="467"/>
      <c r="K39" s="132"/>
    </row>
    <row r="40" spans="2:11" ht="18" customHeight="1">
      <c r="B40" s="465"/>
      <c r="C40" s="12" t="s">
        <v>637</v>
      </c>
      <c r="D40" s="16" t="str">
        <f>IF(B38="","",VLOOKUP(B38,data!$A$1:$CA$300,10,FALSE))</f>
        <v>010-0201</v>
      </c>
      <c r="E40" s="473" t="s">
        <v>1185</v>
      </c>
      <c r="F40" s="474"/>
      <c r="G40" s="474"/>
      <c r="H40" s="474"/>
      <c r="I40" s="474"/>
      <c r="J40" s="467"/>
      <c r="K40" s="132"/>
    </row>
    <row r="41" spans="2:11" ht="18" customHeight="1">
      <c r="B41" s="465"/>
      <c r="C41" s="140" t="s">
        <v>515</v>
      </c>
      <c r="D41" s="132" t="str">
        <f>IF(B38="","",VLOOKUP(B38,data!$A$1:$CA$300,11,FALSE))</f>
        <v>潟上市天王字棒沼台247-4</v>
      </c>
      <c r="E41" s="147" t="str">
        <f>IF(B38="","",VLOOKUP(B38,data!$A$1:$CA$300,26,FALSE))</f>
        <v>日曜、12/31～1/3</v>
      </c>
      <c r="F41" s="148"/>
      <c r="G41" s="148"/>
      <c r="H41" s="148"/>
      <c r="I41" s="148"/>
      <c r="J41" s="467"/>
      <c r="K41" s="132"/>
    </row>
    <row r="42" spans="2:11" ht="18" customHeight="1">
      <c r="B42" s="465"/>
      <c r="C42" s="140"/>
      <c r="D42" s="132"/>
      <c r="E42" s="147"/>
      <c r="F42" s="148"/>
      <c r="G42" s="148"/>
      <c r="H42" s="148"/>
      <c r="I42" s="148"/>
      <c r="J42" s="467"/>
      <c r="K42" s="132"/>
    </row>
    <row r="43" spans="2:11" ht="18" customHeight="1">
      <c r="B43" s="465"/>
      <c r="C43" s="12" t="s">
        <v>526</v>
      </c>
      <c r="D43" s="17" t="str">
        <f>IF(B38="","",VLOOKUP(B38,data!$A$1:$CA$300,12,FALSE))</f>
        <v>018-874-7233</v>
      </c>
      <c r="E43" s="475" t="s">
        <v>1325</v>
      </c>
      <c r="F43" s="476"/>
      <c r="G43" s="476"/>
      <c r="H43" s="476"/>
      <c r="I43" s="477"/>
      <c r="J43" s="467"/>
      <c r="K43" s="132"/>
    </row>
    <row r="44" spans="2:11" ht="18" customHeight="1">
      <c r="B44" s="466"/>
      <c r="C44" s="13" t="s">
        <v>1184</v>
      </c>
      <c r="D44" s="18" t="str">
        <f>IF(B38="","",VLOOKUP(B38,data!$A$1:$CA$300,13,FALSE))</f>
        <v>018-872-2519</v>
      </c>
      <c r="E44" s="487" t="str">
        <f>HYPERLINK(IF(B38="","",VLOOKUP(B38,data!$A$1:$CA$300,14,FALSE)))</f>
        <v>https://wel.akita-seiwakai.jp/cc-ktgm/facility_introduction/ktgm_hc/</v>
      </c>
      <c r="F44" s="488"/>
      <c r="G44" s="488"/>
      <c r="H44" s="488"/>
      <c r="I44" s="489"/>
      <c r="J44" s="467"/>
      <c r="K44" s="132"/>
    </row>
    <row r="45" spans="2:11" ht="18" customHeight="1">
      <c r="B45" s="465">
        <v>173</v>
      </c>
      <c r="C45" s="139" t="s">
        <v>462</v>
      </c>
      <c r="D45" s="468" t="str">
        <f>IF(B45="","",VLOOKUP(B45,data!$A$1:$CA$300,9,FALSE))</f>
        <v>こもれび介護支援センター</v>
      </c>
      <c r="E45" s="481" t="s">
        <v>1260</v>
      </c>
      <c r="F45" s="482"/>
      <c r="G45" s="482"/>
      <c r="H45" s="482"/>
      <c r="I45" s="482"/>
      <c r="J45" s="133" t="str">
        <f>IF(B45="","",VLOOKUP(B45,data!$A$1:$CA$300,77,FALSE))</f>
        <v>潟上市
男鹿市
秋田市
五城目町
井川町
八郎潟町
大潟村</v>
      </c>
      <c r="K45" s="131" t="str">
        <f>IF(B45="","",VLOOKUP(B45,data!$A$1:$CA$300,78,FALSE))</f>
        <v/>
      </c>
    </row>
    <row r="46" spans="2:11" ht="18" customHeight="1">
      <c r="B46" s="465"/>
      <c r="C46" s="141"/>
      <c r="D46" s="469"/>
      <c r="E46" s="483" t="str">
        <f>IF(B45="","",VLOOKUP(B45,data!$A$1:$CA$300,24,FALSE))</f>
        <v>08:15</v>
      </c>
      <c r="F46" s="484"/>
      <c r="G46" s="21" t="s">
        <v>8</v>
      </c>
      <c r="H46" s="485" t="str">
        <f>IF(B45="","",VLOOKUP(B45,data!$A$1:$CA$300,25,FALSE))</f>
        <v>17:15</v>
      </c>
      <c r="I46" s="486"/>
      <c r="J46" s="467"/>
      <c r="K46" s="132"/>
    </row>
    <row r="47" spans="2:11" ht="18" customHeight="1">
      <c r="B47" s="465"/>
      <c r="C47" s="12" t="s">
        <v>637</v>
      </c>
      <c r="D47" s="16" t="str">
        <f>IF(B45="","",VLOOKUP(B45,data!$A$1:$CA$300,10,FALSE))</f>
        <v>010-0201</v>
      </c>
      <c r="E47" s="473" t="s">
        <v>1185</v>
      </c>
      <c r="F47" s="474"/>
      <c r="G47" s="474"/>
      <c r="H47" s="474"/>
      <c r="I47" s="474"/>
      <c r="J47" s="467"/>
      <c r="K47" s="132"/>
    </row>
    <row r="48" spans="2:11" ht="18" customHeight="1">
      <c r="B48" s="465"/>
      <c r="C48" s="140" t="s">
        <v>515</v>
      </c>
      <c r="D48" s="132" t="str">
        <f>IF(B45="","",VLOOKUP(B45,data!$A$1:$CA$300,11,FALSE))</f>
        <v>潟上市天王字上江川47-130</v>
      </c>
      <c r="E48" s="147" t="str">
        <f>IF(B45="","",VLOOKUP(B45,data!$A$1:$CA$300,26,FALSE))</f>
        <v>土曜、日曜、年末年始、お盆</v>
      </c>
      <c r="F48" s="148"/>
      <c r="G48" s="148"/>
      <c r="H48" s="148"/>
      <c r="I48" s="148"/>
      <c r="J48" s="467"/>
      <c r="K48" s="132"/>
    </row>
    <row r="49" spans="2:11" ht="18" customHeight="1">
      <c r="B49" s="465"/>
      <c r="C49" s="140"/>
      <c r="D49" s="132"/>
      <c r="E49" s="147"/>
      <c r="F49" s="148"/>
      <c r="G49" s="148"/>
      <c r="H49" s="148"/>
      <c r="I49" s="148"/>
      <c r="J49" s="467"/>
      <c r="K49" s="132"/>
    </row>
    <row r="50" spans="2:11" ht="18" customHeight="1">
      <c r="B50" s="465"/>
      <c r="C50" s="12" t="s">
        <v>526</v>
      </c>
      <c r="D50" s="17" t="str">
        <f>IF(B45="","",VLOOKUP(B45,data!$A$1:$CA$300,12,FALSE))</f>
        <v>018-853-6071</v>
      </c>
      <c r="E50" s="475" t="s">
        <v>1325</v>
      </c>
      <c r="F50" s="476"/>
      <c r="G50" s="476"/>
      <c r="H50" s="476"/>
      <c r="I50" s="477"/>
      <c r="J50" s="467"/>
      <c r="K50" s="132"/>
    </row>
    <row r="51" spans="2:11" ht="18" customHeight="1">
      <c r="B51" s="466"/>
      <c r="C51" s="13" t="s">
        <v>1184</v>
      </c>
      <c r="D51" s="18" t="str">
        <f>IF(B45="","",VLOOKUP(B45,data!$A$1:$CA$300,13,FALSE))</f>
        <v>018-872-2202</v>
      </c>
      <c r="E51" s="478" t="str">
        <f>HYPERLINK(IF(B45="","",VLOOKUP(B45,data!$A$1:$CA$300,14,FALSE)))</f>
        <v>http://www.komorebi-kaigo.com/</v>
      </c>
      <c r="F51" s="479"/>
      <c r="G51" s="479"/>
      <c r="H51" s="479"/>
      <c r="I51" s="480"/>
      <c r="J51" s="467"/>
      <c r="K51" s="132"/>
    </row>
    <row r="52" spans="2:11" ht="18" customHeight="1">
      <c r="B52" s="465">
        <v>174</v>
      </c>
      <c r="C52" s="139" t="s">
        <v>462</v>
      </c>
      <c r="D52" s="468" t="str">
        <f>IF(B52="","",VLOOKUP(B52,data!$A$1:$CA$300,9,FALSE))</f>
        <v>SOMPOケア秋田かたがみ
居宅介護支援</v>
      </c>
      <c r="E52" s="166" t="s">
        <v>1260</v>
      </c>
      <c r="F52" s="167"/>
      <c r="G52" s="167"/>
      <c r="H52" s="167"/>
      <c r="I52" s="167"/>
      <c r="J52" s="467" t="str">
        <f>IF(B52="","",VLOOKUP(B52,data!$A$1:$CA$300,77,FALSE))</f>
        <v>潟上市
五城目町
井川町
八郎潟町
大潟村
秋田市</v>
      </c>
      <c r="K52" s="136" t="str">
        <f>IF(B52="","",VLOOKUP(B52,data!$A$1:$CA$300,78,FALSE))</f>
        <v/>
      </c>
    </row>
    <row r="53" spans="2:11" ht="18" customHeight="1">
      <c r="B53" s="465"/>
      <c r="C53" s="141"/>
      <c r="D53" s="469"/>
      <c r="E53" s="483" t="str">
        <f>IF(B52="","",VLOOKUP(B52,data!$A$1:$CA$300,24,FALSE))</f>
        <v>09:00</v>
      </c>
      <c r="F53" s="484"/>
      <c r="G53" s="21" t="s">
        <v>8</v>
      </c>
      <c r="H53" s="485" t="str">
        <f>IF(B52="","",VLOOKUP(B52,data!$A$1:$CA$300,25,FALSE))</f>
        <v>18:00</v>
      </c>
      <c r="I53" s="486"/>
      <c r="J53" s="467"/>
      <c r="K53" s="137"/>
    </row>
    <row r="54" spans="2:11" ht="18" customHeight="1">
      <c r="B54" s="465"/>
      <c r="C54" s="12" t="s">
        <v>637</v>
      </c>
      <c r="D54" s="16" t="str">
        <f>IF(B52="","",VLOOKUP(B52,data!$A$1:$CA$300,10,FALSE))</f>
        <v>010-0201</v>
      </c>
      <c r="E54" s="473" t="s">
        <v>1185</v>
      </c>
      <c r="F54" s="474"/>
      <c r="G54" s="474"/>
      <c r="H54" s="474"/>
      <c r="I54" s="474"/>
      <c r="J54" s="467"/>
      <c r="K54" s="137"/>
    </row>
    <row r="55" spans="2:11" ht="18" customHeight="1">
      <c r="B55" s="465"/>
      <c r="C55" s="140" t="s">
        <v>515</v>
      </c>
      <c r="D55" s="132" t="str">
        <f>IF(B52="","",VLOOKUP(B52,data!$A$1:$CA$300,11,FALSE))</f>
        <v>潟上市天王字持谷地117-5</v>
      </c>
      <c r="E55" s="147" t="str">
        <f>IF(B52="","",VLOOKUP(B52,data!$A$1:$CA$300,26,FALSE))</f>
        <v>土曜、日曜、祝日、12/29～1/3</v>
      </c>
      <c r="F55" s="148"/>
      <c r="G55" s="148"/>
      <c r="H55" s="148"/>
      <c r="I55" s="148"/>
      <c r="J55" s="467"/>
      <c r="K55" s="137"/>
    </row>
    <row r="56" spans="2:11" ht="18" customHeight="1">
      <c r="B56" s="465"/>
      <c r="C56" s="140"/>
      <c r="D56" s="132"/>
      <c r="E56" s="147"/>
      <c r="F56" s="148"/>
      <c r="G56" s="148"/>
      <c r="H56" s="148"/>
      <c r="I56" s="148"/>
      <c r="J56" s="467"/>
      <c r="K56" s="137"/>
    </row>
    <row r="57" spans="2:11" ht="18" customHeight="1">
      <c r="B57" s="465"/>
      <c r="C57" s="12" t="s">
        <v>526</v>
      </c>
      <c r="D57" s="17" t="str">
        <f>IF(B52="","",VLOOKUP(B52,data!$A$1:$CA$300,12,FALSE))</f>
        <v>018-872-2732</v>
      </c>
      <c r="E57" s="475" t="s">
        <v>1325</v>
      </c>
      <c r="F57" s="476"/>
      <c r="G57" s="476"/>
      <c r="H57" s="476"/>
      <c r="I57" s="477"/>
      <c r="J57" s="467"/>
      <c r="K57" s="137"/>
    </row>
    <row r="58" spans="2:11" ht="18" customHeight="1">
      <c r="B58" s="466"/>
      <c r="C58" s="13" t="s">
        <v>1184</v>
      </c>
      <c r="D58" s="18" t="str">
        <f>IF(B52="","",VLOOKUP(B52,data!$A$1:$CA$300,13,FALSE))</f>
        <v>018-872-2733</v>
      </c>
      <c r="E58" s="493" t="str">
        <f>HYPERLINK(IF(B52="","",VLOOKUP(B52,data!$A$1:$CA$300,14,FALSE)))</f>
        <v>https://www.sompocare.com/</v>
      </c>
      <c r="F58" s="494"/>
      <c r="G58" s="494"/>
      <c r="H58" s="494"/>
      <c r="I58" s="495"/>
      <c r="J58" s="467"/>
      <c r="K58" s="138"/>
    </row>
    <row r="59" spans="2:11" ht="18" customHeight="1">
      <c r="B59" s="465">
        <v>175</v>
      </c>
      <c r="C59" s="139" t="s">
        <v>462</v>
      </c>
      <c r="D59" s="468" t="str">
        <f>IF(B59="","",VLOOKUP(B59,data!$A$1:$CA$300,9,FALSE))</f>
        <v>南秋田在宅総合ケアセンター</v>
      </c>
      <c r="E59" s="166" t="s">
        <v>1260</v>
      </c>
      <c r="F59" s="167"/>
      <c r="G59" s="167"/>
      <c r="H59" s="167"/>
      <c r="I59" s="168"/>
      <c r="J59" s="164" t="str">
        <f>IF(B59="","",VLOOKUP(B59,data!$A$1:$CA$300,77,FALSE))</f>
        <v>潟上市
五城目町
井川町
八郎潟町
大潟村
秋田市金足地区
※要支援者・事業対象者の場合は潟上市のみとなります。　</v>
      </c>
      <c r="K59" s="131" t="str">
        <f>IF(B59="","",VLOOKUP(B59,data!$A$1:$CA$300,78,FALSE))</f>
        <v>※時間外及び定休日においてはご相談に応じます。</v>
      </c>
    </row>
    <row r="60" spans="2:11" ht="18" customHeight="1">
      <c r="B60" s="465"/>
      <c r="C60" s="141"/>
      <c r="D60" s="469"/>
      <c r="E60" s="483" t="str">
        <f>IF(B59="","",VLOOKUP(B59,data!$A$1:$CA$300,24,FALSE))</f>
        <v>08:30</v>
      </c>
      <c r="F60" s="484"/>
      <c r="G60" s="21" t="s">
        <v>8</v>
      </c>
      <c r="H60" s="485" t="str">
        <f>IF(B59="","",VLOOKUP(B59,data!$A$1:$CA$300,25,FALSE))</f>
        <v>17:30</v>
      </c>
      <c r="I60" s="486"/>
      <c r="J60" s="470"/>
      <c r="K60" s="132"/>
    </row>
    <row r="61" spans="2:11" ht="18" customHeight="1">
      <c r="B61" s="465"/>
      <c r="C61" s="12" t="s">
        <v>637</v>
      </c>
      <c r="D61" s="16" t="str">
        <f>IF(B59="","",VLOOKUP(B59,data!$A$1:$CA$300,10,FALSE))</f>
        <v>018-1401</v>
      </c>
      <c r="E61" s="473" t="s">
        <v>1185</v>
      </c>
      <c r="F61" s="474"/>
      <c r="G61" s="474"/>
      <c r="H61" s="474"/>
      <c r="I61" s="474"/>
      <c r="J61" s="470"/>
      <c r="K61" s="132"/>
    </row>
    <row r="62" spans="2:11" ht="18" customHeight="1">
      <c r="B62" s="465"/>
      <c r="C62" s="140" t="s">
        <v>515</v>
      </c>
      <c r="D62" s="132" t="str">
        <f>IF(B59="","",VLOOKUP(B59,data!$A$1:$CA$300,11,FALSE))</f>
        <v>潟上市昭和大久保字街道下92-1</v>
      </c>
      <c r="E62" s="147" t="str">
        <f>IF(B59="","",VLOOKUP(B59,data!$A$1:$CA$300,26,FALSE))</f>
        <v>日曜、祝日、12/31～1/3</v>
      </c>
      <c r="F62" s="148"/>
      <c r="G62" s="148"/>
      <c r="H62" s="148"/>
      <c r="I62" s="148"/>
      <c r="J62" s="470"/>
      <c r="K62" s="132"/>
    </row>
    <row r="63" spans="2:11" ht="18" customHeight="1">
      <c r="B63" s="465"/>
      <c r="C63" s="140"/>
      <c r="D63" s="132"/>
      <c r="E63" s="147"/>
      <c r="F63" s="148"/>
      <c r="G63" s="148"/>
      <c r="H63" s="148"/>
      <c r="I63" s="148"/>
      <c r="J63" s="470"/>
      <c r="K63" s="132"/>
    </row>
    <row r="64" spans="2:11" ht="18" customHeight="1">
      <c r="B64" s="465"/>
      <c r="C64" s="12" t="s">
        <v>526</v>
      </c>
      <c r="D64" s="17" t="str">
        <f>IF(B59="","",VLOOKUP(B59,data!$A$1:$CA$300,12,FALSE))</f>
        <v>018-877-7288</v>
      </c>
      <c r="E64" s="475" t="s">
        <v>1325</v>
      </c>
      <c r="F64" s="476"/>
      <c r="G64" s="476"/>
      <c r="H64" s="476"/>
      <c r="I64" s="477"/>
      <c r="J64" s="470"/>
      <c r="K64" s="132"/>
    </row>
    <row r="65" spans="2:11" ht="18" customHeight="1">
      <c r="B65" s="466"/>
      <c r="C65" s="13" t="s">
        <v>1184</v>
      </c>
      <c r="D65" s="18" t="str">
        <f>IF(B59="","",VLOOKUP(B59,data!$A$1:$CA$300,13,FALSE))</f>
        <v>018-877-7481</v>
      </c>
      <c r="E65" s="478" t="str">
        <f>HYPERLINK(IF(B59="","",VLOOKUP(B59,data!$A$1:$CA$300,14,FALSE)))</f>
        <v>https://wel.akita-seiwakai.jp/sa-chcc/</v>
      </c>
      <c r="F65" s="479"/>
      <c r="G65" s="479"/>
      <c r="H65" s="479"/>
      <c r="I65" s="480"/>
      <c r="J65" s="470"/>
      <c r="K65" s="132"/>
    </row>
    <row r="66" spans="2:11" ht="18" customHeight="1">
      <c r="B66" s="465">
        <v>176</v>
      </c>
      <c r="C66" s="139" t="s">
        <v>462</v>
      </c>
      <c r="D66" s="468" t="str">
        <f>IF(B66="","",VLOOKUP(B66,data!$A$1:$CA$300,9,FALSE))</f>
        <v>支援センターしょうわ</v>
      </c>
      <c r="E66" s="481" t="s">
        <v>1260</v>
      </c>
      <c r="F66" s="482"/>
      <c r="G66" s="482"/>
      <c r="H66" s="482"/>
      <c r="I66" s="482"/>
      <c r="J66" s="133" t="str">
        <f>IF(B66="","",VLOOKUP(B66,data!$A$1:$CA$300,77,FALSE))</f>
        <v>潟上市</v>
      </c>
      <c r="K66" s="131" t="str">
        <f>IF(B66="","",VLOOKUP(B66,data!$A$1:$CA$300,78,FALSE))</f>
        <v/>
      </c>
    </row>
    <row r="67" spans="2:11" ht="18" customHeight="1">
      <c r="B67" s="465"/>
      <c r="C67" s="141"/>
      <c r="D67" s="469"/>
      <c r="E67" s="483" t="str">
        <f>IF(B66="","",VLOOKUP(B66,data!$A$1:$CA$300,24,FALSE))</f>
        <v>08:00</v>
      </c>
      <c r="F67" s="484"/>
      <c r="G67" s="21" t="s">
        <v>8</v>
      </c>
      <c r="H67" s="485" t="str">
        <f>IF(B66="","",VLOOKUP(B66,data!$A$1:$CA$300,25,FALSE))</f>
        <v>17:15</v>
      </c>
      <c r="I67" s="486"/>
      <c r="J67" s="467"/>
      <c r="K67" s="132"/>
    </row>
    <row r="68" spans="2:11" ht="18" customHeight="1">
      <c r="B68" s="465"/>
      <c r="C68" s="12" t="s">
        <v>637</v>
      </c>
      <c r="D68" s="16" t="str">
        <f>IF(B66="","",VLOOKUP(B66,data!$A$1:$CA$300,10,FALSE))</f>
        <v>018-1401</v>
      </c>
      <c r="E68" s="473" t="s">
        <v>1185</v>
      </c>
      <c r="F68" s="474"/>
      <c r="G68" s="474"/>
      <c r="H68" s="474"/>
      <c r="I68" s="474"/>
      <c r="J68" s="467"/>
      <c r="K68" s="132"/>
    </row>
    <row r="69" spans="2:11" ht="18" customHeight="1">
      <c r="B69" s="465"/>
      <c r="C69" s="140" t="s">
        <v>515</v>
      </c>
      <c r="D69" s="132" t="str">
        <f>IF(B66="","",VLOOKUP(B66,data!$A$1:$CA$300,11,FALSE))</f>
        <v>潟上市昭和大久保字町後244</v>
      </c>
      <c r="E69" s="147" t="str">
        <f>IF(B66="","",VLOOKUP(B66,data!$A$1:$CA$300,26,FALSE))</f>
        <v>日曜、5/5、8/13、12/31～1/3</v>
      </c>
      <c r="F69" s="148"/>
      <c r="G69" s="148"/>
      <c r="H69" s="148"/>
      <c r="I69" s="148"/>
      <c r="J69" s="467"/>
      <c r="K69" s="132"/>
    </row>
    <row r="70" spans="2:11" ht="18" customHeight="1">
      <c r="B70" s="465"/>
      <c r="C70" s="140"/>
      <c r="D70" s="132"/>
      <c r="E70" s="147"/>
      <c r="F70" s="148"/>
      <c r="G70" s="148"/>
      <c r="H70" s="148"/>
      <c r="I70" s="148"/>
      <c r="J70" s="467"/>
      <c r="K70" s="132"/>
    </row>
    <row r="71" spans="2:11" ht="18" customHeight="1">
      <c r="B71" s="465"/>
      <c r="C71" s="12" t="s">
        <v>526</v>
      </c>
      <c r="D71" s="17" t="str">
        <f>IF(B66="","",VLOOKUP(B66,data!$A$1:$CA$300,12,FALSE))</f>
        <v>018-877-6701</v>
      </c>
      <c r="E71" s="475" t="s">
        <v>1325</v>
      </c>
      <c r="F71" s="476"/>
      <c r="G71" s="476"/>
      <c r="H71" s="476"/>
      <c r="I71" s="477"/>
      <c r="J71" s="467"/>
      <c r="K71" s="132"/>
    </row>
    <row r="72" spans="2:11" ht="18" customHeight="1">
      <c r="B72" s="466"/>
      <c r="C72" s="13" t="s">
        <v>1184</v>
      </c>
      <c r="D72" s="18" t="str">
        <f>IF(B66="","",VLOOKUP(B66,data!$A$1:$CA$300,13,FALSE))</f>
        <v>018-877-6706</v>
      </c>
      <c r="E72" s="478" t="str">
        <f>HYPERLINK(IF(B66="","",VLOOKUP(B66,data!$A$1:$CA$300,14,FALSE)))</f>
        <v>http://syoujuen.jp/</v>
      </c>
      <c r="F72" s="479"/>
      <c r="G72" s="479"/>
      <c r="H72" s="479"/>
      <c r="I72" s="480"/>
      <c r="J72" s="467"/>
      <c r="K72" s="132"/>
    </row>
    <row r="73" spans="2:11" ht="18" customHeight="1">
      <c r="B73" s="465">
        <v>177</v>
      </c>
      <c r="C73" s="139" t="s">
        <v>462</v>
      </c>
      <c r="D73" s="468" t="str">
        <f>IF(B73="","",VLOOKUP(B73,data!$A$1:$CA$300,9,FALSE))</f>
        <v>飯田川居宅介護支援センター
わかば園</v>
      </c>
      <c r="E73" s="481" t="s">
        <v>1260</v>
      </c>
      <c r="F73" s="482"/>
      <c r="G73" s="482"/>
      <c r="H73" s="482"/>
      <c r="I73" s="482"/>
      <c r="J73" s="133" t="str">
        <f>IF(B73="","",VLOOKUP(B73,data!$A$1:$CA$300,77,FALSE))</f>
        <v>潟上市</v>
      </c>
      <c r="K73" s="131" t="str">
        <f>IF(B73="","",VLOOKUP(B73,data!$A$1:$CA$300,78,FALSE))</f>
        <v>※時間外及び定休日においてはご相談に応じます。</v>
      </c>
    </row>
    <row r="74" spans="2:11" ht="18" customHeight="1">
      <c r="B74" s="465"/>
      <c r="C74" s="141"/>
      <c r="D74" s="469"/>
      <c r="E74" s="483" t="str">
        <f>IF(B73="","",VLOOKUP(B73,data!$A$1:$CA$300,24,FALSE))</f>
        <v>08:15</v>
      </c>
      <c r="F74" s="484"/>
      <c r="G74" s="21" t="s">
        <v>8</v>
      </c>
      <c r="H74" s="485" t="str">
        <f>IF(B73="","",VLOOKUP(B73,data!$A$1:$CA$300,25,FALSE))</f>
        <v>17:15</v>
      </c>
      <c r="I74" s="486"/>
      <c r="J74" s="467"/>
      <c r="K74" s="132"/>
    </row>
    <row r="75" spans="2:11" ht="18" customHeight="1">
      <c r="B75" s="465"/>
      <c r="C75" s="12" t="s">
        <v>637</v>
      </c>
      <c r="D75" s="16" t="str">
        <f>IF(B73="","",VLOOKUP(B73,data!$A$1:$CA$300,10,FALSE))</f>
        <v>018-1502</v>
      </c>
      <c r="E75" s="473" t="s">
        <v>1185</v>
      </c>
      <c r="F75" s="474"/>
      <c r="G75" s="474"/>
      <c r="H75" s="474"/>
      <c r="I75" s="474"/>
      <c r="J75" s="467"/>
      <c r="K75" s="132"/>
    </row>
    <row r="76" spans="2:11" ht="18" customHeight="1">
      <c r="B76" s="465"/>
      <c r="C76" s="140" t="s">
        <v>515</v>
      </c>
      <c r="D76" s="132" t="str">
        <f>IF(B73="","",VLOOKUP(B73,data!$A$1:$CA$300,11,FALSE))</f>
        <v>潟上市飯田川下虻川字上谷地168-1</v>
      </c>
      <c r="E76" s="147" t="str">
        <f>IF(B73="","",VLOOKUP(B73,data!$A$1:$CA$300,26,FALSE))</f>
        <v>土曜午後、日曜、祝日、
12/29～1/3</v>
      </c>
      <c r="F76" s="148"/>
      <c r="G76" s="148"/>
      <c r="H76" s="148"/>
      <c r="I76" s="148"/>
      <c r="J76" s="467"/>
      <c r="K76" s="132"/>
    </row>
    <row r="77" spans="2:11" ht="18" customHeight="1">
      <c r="B77" s="465"/>
      <c r="C77" s="140"/>
      <c r="D77" s="132"/>
      <c r="E77" s="147"/>
      <c r="F77" s="148"/>
      <c r="G77" s="148"/>
      <c r="H77" s="148"/>
      <c r="I77" s="148"/>
      <c r="J77" s="467"/>
      <c r="K77" s="132"/>
    </row>
    <row r="78" spans="2:11" ht="18" customHeight="1">
      <c r="B78" s="465"/>
      <c r="C78" s="12" t="s">
        <v>526</v>
      </c>
      <c r="D78" s="17" t="str">
        <f>IF(B73="","",VLOOKUP(B73,data!$A$1:$CA$300,12,FALSE))</f>
        <v>018-877-7078</v>
      </c>
      <c r="E78" s="475" t="s">
        <v>1325</v>
      </c>
      <c r="F78" s="476"/>
      <c r="G78" s="476"/>
      <c r="H78" s="476"/>
      <c r="I78" s="477"/>
      <c r="J78" s="467"/>
      <c r="K78" s="132"/>
    </row>
    <row r="79" spans="2:11" ht="18" customHeight="1">
      <c r="B79" s="466"/>
      <c r="C79" s="13" t="s">
        <v>1184</v>
      </c>
      <c r="D79" s="18" t="str">
        <f>IF(B73="","",VLOOKUP(B73,data!$A$1:$CA$300,13,FALSE))</f>
        <v>018-877-7074</v>
      </c>
      <c r="E79" s="478" t="str">
        <f>HYPERLINK(IF(B73="","",VLOOKUP(B73,data!$A$1:$CA$300,14,FALSE)))</f>
        <v>https://wakabaen.or.jp/</v>
      </c>
      <c r="F79" s="479"/>
      <c r="G79" s="479"/>
      <c r="H79" s="479"/>
      <c r="I79" s="480"/>
      <c r="J79" s="467"/>
      <c r="K79" s="132"/>
    </row>
    <row r="80" spans="2:11" ht="18" customHeight="1">
      <c r="B80" s="465">
        <v>178</v>
      </c>
      <c r="C80" s="139" t="s">
        <v>462</v>
      </c>
      <c r="D80" s="468" t="str">
        <f>IF(B80="","",VLOOKUP(B80,data!$A$1:$CA$300,9,FALSE))</f>
        <v>潟上市社会福祉協議会
ケアプランセンター</v>
      </c>
      <c r="E80" s="166" t="s">
        <v>1260</v>
      </c>
      <c r="F80" s="167"/>
      <c r="G80" s="167"/>
      <c r="H80" s="167"/>
      <c r="I80" s="167"/>
      <c r="J80" s="467" t="str">
        <f>IF(B80="","",VLOOKUP(B80,data!$A$1:$CA$300,77,FALSE))</f>
        <v>潟上市</v>
      </c>
      <c r="K80" s="131" t="str">
        <f>IF(B80="","",VLOOKUP(B80,data!$A$1:$CA$300,78,FALSE))</f>
        <v/>
      </c>
    </row>
    <row r="81" spans="2:11" ht="18" customHeight="1">
      <c r="B81" s="465"/>
      <c r="C81" s="141"/>
      <c r="D81" s="469"/>
      <c r="E81" s="483" t="str">
        <f>IF(B80="","",VLOOKUP(B80,data!$A$1:$CA$300,24,FALSE))</f>
        <v>08:30</v>
      </c>
      <c r="F81" s="484"/>
      <c r="G81" s="21" t="s">
        <v>8</v>
      </c>
      <c r="H81" s="485" t="str">
        <f>IF(B80="","",VLOOKUP(B80,data!$A$1:$CA$300,25,FALSE))</f>
        <v>17:30</v>
      </c>
      <c r="I81" s="486"/>
      <c r="J81" s="467"/>
      <c r="K81" s="132"/>
    </row>
    <row r="82" spans="2:11" ht="18" customHeight="1">
      <c r="B82" s="465"/>
      <c r="C82" s="12" t="s">
        <v>637</v>
      </c>
      <c r="D82" s="16" t="str">
        <f>IF(B80="","",VLOOKUP(B80,data!$A$1:$CA$300,10,FALSE))</f>
        <v>018-1502</v>
      </c>
      <c r="E82" s="473" t="s">
        <v>1185</v>
      </c>
      <c r="F82" s="474"/>
      <c r="G82" s="474"/>
      <c r="H82" s="474"/>
      <c r="I82" s="474"/>
      <c r="J82" s="467"/>
      <c r="K82" s="132"/>
    </row>
    <row r="83" spans="2:11" ht="18" customHeight="1">
      <c r="B83" s="465"/>
      <c r="C83" s="140" t="s">
        <v>515</v>
      </c>
      <c r="D83" s="132" t="str">
        <f>IF(B80="","",VLOOKUP(B80,data!$A$1:$CA$300,11,FALSE))</f>
        <v>潟上市飯田川下虻川字八ツ口70</v>
      </c>
      <c r="E83" s="147" t="str">
        <f>IF(B80="","",VLOOKUP(B80,data!$A$1:$CA$300,26,FALSE))</f>
        <v>土曜、日曜、祝日、年末年始
※緊急時は定休日でも対応可能</v>
      </c>
      <c r="F83" s="148"/>
      <c r="G83" s="148"/>
      <c r="H83" s="148"/>
      <c r="I83" s="148"/>
      <c r="J83" s="467"/>
      <c r="K83" s="132"/>
    </row>
    <row r="84" spans="2:11" ht="18" customHeight="1">
      <c r="B84" s="465"/>
      <c r="C84" s="140"/>
      <c r="D84" s="132"/>
      <c r="E84" s="147"/>
      <c r="F84" s="148"/>
      <c r="G84" s="148"/>
      <c r="H84" s="148"/>
      <c r="I84" s="148"/>
      <c r="J84" s="467"/>
      <c r="K84" s="132"/>
    </row>
    <row r="85" spans="2:11" ht="18" customHeight="1">
      <c r="B85" s="465"/>
      <c r="C85" s="12" t="s">
        <v>526</v>
      </c>
      <c r="D85" s="17" t="str">
        <f>IF(B80="","",VLOOKUP(B80,data!$A$1:$CA$300,12,FALSE))</f>
        <v>018-854-8222</v>
      </c>
      <c r="E85" s="475" t="s">
        <v>1325</v>
      </c>
      <c r="F85" s="476"/>
      <c r="G85" s="476"/>
      <c r="H85" s="476"/>
      <c r="I85" s="477"/>
      <c r="J85" s="467"/>
      <c r="K85" s="132"/>
    </row>
    <row r="86" spans="2:11" ht="18" customHeight="1">
      <c r="B86" s="466"/>
      <c r="C86" s="13" t="s">
        <v>1184</v>
      </c>
      <c r="D86" s="18" t="str">
        <f>IF(B80="","",VLOOKUP(B80,data!$A$1:$CA$300,13,FALSE))</f>
        <v>018-854-8251</v>
      </c>
      <c r="E86" s="493" t="str">
        <f>HYPERLINK(IF(B80="","",VLOOKUP(B80,data!$A$1:$CA$300,14,FALSE)))</f>
        <v>http://www.katagami-shakyo.or.jp/</v>
      </c>
      <c r="F86" s="494"/>
      <c r="G86" s="494"/>
      <c r="H86" s="494"/>
      <c r="I86" s="495"/>
      <c r="J86" s="467"/>
      <c r="K86" s="133"/>
    </row>
    <row r="87" spans="2:11" ht="18" customHeight="1">
      <c r="B87" s="465">
        <v>179</v>
      </c>
      <c r="C87" s="139" t="s">
        <v>462</v>
      </c>
      <c r="D87" s="468" t="str">
        <f>IF(B87="","",VLOOKUP(B87,data!$A$1:$CA$300,9,FALSE))</f>
        <v>ケアプランセンター杉山</v>
      </c>
      <c r="E87" s="166" t="s">
        <v>1260</v>
      </c>
      <c r="F87" s="167"/>
      <c r="G87" s="167"/>
      <c r="H87" s="167"/>
      <c r="I87" s="168"/>
      <c r="J87" s="133" t="str">
        <f>IF(B87="","",VLOOKUP(B87,data!$A$1:$CA$300,77,FALSE))</f>
        <v>五城目町
井川町
八郎潟町
大潟村
潟上市
男鹿市
三種町</v>
      </c>
      <c r="K87" s="131" t="str">
        <f>IF(B87="","",VLOOKUP(B87,data!$A$1:$CA$300,78,FALSE))</f>
        <v>提供範囲地域外は要相談</v>
      </c>
    </row>
    <row r="88" spans="2:11" ht="18" customHeight="1">
      <c r="B88" s="465"/>
      <c r="C88" s="141"/>
      <c r="D88" s="469"/>
      <c r="E88" s="483" t="str">
        <f>IF(B87="","",VLOOKUP(B87,data!$A$1:$CA$300,24,FALSE))</f>
        <v>09:00</v>
      </c>
      <c r="F88" s="484"/>
      <c r="G88" s="21" t="s">
        <v>8</v>
      </c>
      <c r="H88" s="485" t="str">
        <f>IF(B87="","",VLOOKUP(B87,data!$A$1:$CA$300,25,FALSE))</f>
        <v>17:10</v>
      </c>
      <c r="I88" s="486"/>
      <c r="J88" s="467"/>
      <c r="K88" s="132"/>
    </row>
    <row r="89" spans="2:11" ht="18" customHeight="1">
      <c r="B89" s="465"/>
      <c r="C89" s="12" t="s">
        <v>637</v>
      </c>
      <c r="D89" s="16" t="str">
        <f>IF(B87="","",VLOOKUP(B87,data!$A$1:$CA$300,10,FALSE))</f>
        <v>018-1515</v>
      </c>
      <c r="E89" s="473" t="s">
        <v>1185</v>
      </c>
      <c r="F89" s="474"/>
      <c r="G89" s="474"/>
      <c r="H89" s="474"/>
      <c r="I89" s="474"/>
      <c r="J89" s="467"/>
      <c r="K89" s="132"/>
    </row>
    <row r="90" spans="2:11" ht="18" customHeight="1">
      <c r="B90" s="465"/>
      <c r="C90" s="140" t="s">
        <v>515</v>
      </c>
      <c r="D90" s="132" t="str">
        <f>IF(B87="","",VLOOKUP(B87,data!$A$1:$CA$300,11,FALSE))</f>
        <v>井川町小竹花字道端14-1</v>
      </c>
      <c r="E90" s="147" t="str">
        <f>IF(B87="","",VLOOKUP(B87,data!$A$1:$CA$300,26,FALSE))</f>
        <v>土曜、日曜、祝日、12/31～1/3</v>
      </c>
      <c r="F90" s="148"/>
      <c r="G90" s="148"/>
      <c r="H90" s="148"/>
      <c r="I90" s="148"/>
      <c r="J90" s="467"/>
      <c r="K90" s="132"/>
    </row>
    <row r="91" spans="2:11" ht="18" customHeight="1">
      <c r="B91" s="465"/>
      <c r="C91" s="140"/>
      <c r="D91" s="132"/>
      <c r="E91" s="147"/>
      <c r="F91" s="148"/>
      <c r="G91" s="148"/>
      <c r="H91" s="148"/>
      <c r="I91" s="148"/>
      <c r="J91" s="467"/>
      <c r="K91" s="132"/>
    </row>
    <row r="92" spans="2:11" ht="18" customHeight="1">
      <c r="B92" s="465"/>
      <c r="C92" s="12" t="s">
        <v>526</v>
      </c>
      <c r="D92" s="17" t="str">
        <f>IF(B87="","",VLOOKUP(B87,data!$A$1:$CA$300,12,FALSE))</f>
        <v>018-874-2901</v>
      </c>
      <c r="E92" s="475" t="s">
        <v>1325</v>
      </c>
      <c r="F92" s="476"/>
      <c r="G92" s="476"/>
      <c r="H92" s="476"/>
      <c r="I92" s="477"/>
      <c r="J92" s="467"/>
      <c r="K92" s="132"/>
    </row>
    <row r="93" spans="2:11" ht="18" customHeight="1">
      <c r="B93" s="466"/>
      <c r="C93" s="13" t="s">
        <v>1184</v>
      </c>
      <c r="D93" s="18" t="str">
        <f>IF(B87="","",VLOOKUP(B87,data!$A$1:$CA$300,13,FALSE))</f>
        <v>018-853-7869</v>
      </c>
      <c r="E93" s="478" t="str">
        <f>HYPERLINK(IF(B87="","",VLOOKUP(B87,data!$A$1:$CA$300,14,FALSE)))</f>
        <v>http://www.sugiyama-hp.com/</v>
      </c>
      <c r="F93" s="479"/>
      <c r="G93" s="479"/>
      <c r="H93" s="479"/>
      <c r="I93" s="480"/>
      <c r="J93" s="467"/>
      <c r="K93" s="132"/>
    </row>
    <row r="94" spans="2:11" ht="18" customHeight="1">
      <c r="B94" s="465">
        <v>180</v>
      </c>
      <c r="C94" s="139" t="s">
        <v>462</v>
      </c>
      <c r="D94" s="468" t="str">
        <f>IF(B94="","",VLOOKUP(B94,data!$A$1:$CA$300,9,FALSE))</f>
        <v>さくら苑居宅介護支援事業所</v>
      </c>
      <c r="E94" s="481" t="s">
        <v>1260</v>
      </c>
      <c r="F94" s="482"/>
      <c r="G94" s="482"/>
      <c r="H94" s="482"/>
      <c r="I94" s="482"/>
      <c r="J94" s="133" t="str">
        <f>IF(B94="","",VLOOKUP(B94,data!$A$1:$CA$300,77,FALSE))</f>
        <v>井川町</v>
      </c>
      <c r="K94" s="131" t="str">
        <f>IF(B94="","",VLOOKUP(B94,data!$A$1:$CA$300,78,FALSE))</f>
        <v/>
      </c>
    </row>
    <row r="95" spans="2:11" ht="18" customHeight="1">
      <c r="B95" s="465"/>
      <c r="C95" s="141"/>
      <c r="D95" s="469"/>
      <c r="E95" s="483" t="str">
        <f>IF(B94="","",VLOOKUP(B94,data!$A$1:$CA$300,24,FALSE))</f>
        <v>08:30</v>
      </c>
      <c r="F95" s="484"/>
      <c r="G95" s="21" t="s">
        <v>8</v>
      </c>
      <c r="H95" s="485" t="str">
        <f>IF(B94="","",VLOOKUP(B94,data!$A$1:$CA$300,25,FALSE))</f>
        <v>17:30</v>
      </c>
      <c r="I95" s="486"/>
      <c r="J95" s="467"/>
      <c r="K95" s="132"/>
    </row>
    <row r="96" spans="2:11" ht="18" customHeight="1">
      <c r="B96" s="465"/>
      <c r="C96" s="12" t="s">
        <v>637</v>
      </c>
      <c r="D96" s="16" t="str">
        <f>IF(B94="","",VLOOKUP(B94,data!$A$1:$CA$300,10,FALSE))</f>
        <v>018-1526</v>
      </c>
      <c r="E96" s="473" t="s">
        <v>1185</v>
      </c>
      <c r="F96" s="474"/>
      <c r="G96" s="474"/>
      <c r="H96" s="474"/>
      <c r="I96" s="474"/>
      <c r="J96" s="467"/>
      <c r="K96" s="132"/>
    </row>
    <row r="97" spans="2:11" ht="18" customHeight="1">
      <c r="B97" s="465"/>
      <c r="C97" s="140" t="s">
        <v>515</v>
      </c>
      <c r="D97" s="132" t="str">
        <f>IF(B94="","",VLOOKUP(B94,data!$A$1:$CA$300,11,FALSE))</f>
        <v>井川町寺沢字綱木沢145-5</v>
      </c>
      <c r="E97" s="147" t="str">
        <f>IF(B94="","",VLOOKUP(B94,data!$A$1:$CA$300,26,FALSE))</f>
        <v>土曜、日曜、祝日、年末年始　
※ただし緊急時は連絡対応可</v>
      </c>
      <c r="F97" s="148"/>
      <c r="G97" s="148"/>
      <c r="H97" s="148"/>
      <c r="I97" s="148"/>
      <c r="J97" s="467"/>
      <c r="K97" s="132"/>
    </row>
    <row r="98" spans="2:11" ht="18" customHeight="1">
      <c r="B98" s="465"/>
      <c r="C98" s="140"/>
      <c r="D98" s="132"/>
      <c r="E98" s="147"/>
      <c r="F98" s="148"/>
      <c r="G98" s="148"/>
      <c r="H98" s="148"/>
      <c r="I98" s="148"/>
      <c r="J98" s="467"/>
      <c r="K98" s="132"/>
    </row>
    <row r="99" spans="2:11" ht="18" customHeight="1">
      <c r="B99" s="465"/>
      <c r="C99" s="12" t="s">
        <v>526</v>
      </c>
      <c r="D99" s="17" t="str">
        <f>IF(B94="","",VLOOKUP(B94,data!$A$1:$CA$300,12,FALSE))</f>
        <v>018-855-6127</v>
      </c>
      <c r="E99" s="475" t="s">
        <v>1325</v>
      </c>
      <c r="F99" s="476"/>
      <c r="G99" s="476"/>
      <c r="H99" s="476"/>
      <c r="I99" s="477"/>
      <c r="J99" s="467"/>
      <c r="K99" s="132"/>
    </row>
    <row r="100" spans="2:11" ht="18" customHeight="1">
      <c r="B100" s="466"/>
      <c r="C100" s="13" t="s">
        <v>1184</v>
      </c>
      <c r="D100" s="18" t="str">
        <f>IF(B94="","",VLOOKUP(B94,data!$A$1:$CA$300,13,FALSE))</f>
        <v>018-855-6124</v>
      </c>
      <c r="E100" s="519" t="str">
        <f>HYPERLINK(IF(B94="","",VLOOKUP(B94,data!$A$1:$CA$300,14,FALSE)))</f>
        <v>http://www.sakuraen-akita-ikawa.org/index.html</v>
      </c>
      <c r="F100" s="520"/>
      <c r="G100" s="520"/>
      <c r="H100" s="520"/>
      <c r="I100" s="521"/>
      <c r="J100" s="467"/>
      <c r="K100" s="132"/>
    </row>
    <row r="101" spans="2:11" ht="18" customHeight="1">
      <c r="B101" s="465">
        <v>181</v>
      </c>
      <c r="C101" s="139" t="s">
        <v>462</v>
      </c>
      <c r="D101" s="468" t="str">
        <f>IF(B101="","",VLOOKUP(B101,data!$A$1:$CA$300,9,FALSE))</f>
        <v>広青苑居宅介護支援事業所</v>
      </c>
      <c r="E101" s="481" t="s">
        <v>1260</v>
      </c>
      <c r="F101" s="482"/>
      <c r="G101" s="482"/>
      <c r="H101" s="482"/>
      <c r="I101" s="482"/>
      <c r="J101" s="133" t="str">
        <f>IF(B101="","",VLOOKUP(B101,data!$A$1:$CA$300,77,FALSE))</f>
        <v>五城目町
井川町
八郎潟町
潟上市
秋田市</v>
      </c>
      <c r="K101" s="131" t="str">
        <f>IF(B101="","",VLOOKUP(B101,data!$A$1:$CA$300,78,FALSE))</f>
        <v/>
      </c>
    </row>
    <row r="102" spans="2:11" ht="18" customHeight="1">
      <c r="B102" s="465"/>
      <c r="C102" s="141"/>
      <c r="D102" s="469"/>
      <c r="E102" s="483" t="str">
        <f>IF(B101="","",VLOOKUP(B101,data!$A$1:$CA$300,24,FALSE))</f>
        <v>08:30</v>
      </c>
      <c r="F102" s="484"/>
      <c r="G102" s="21" t="s">
        <v>8</v>
      </c>
      <c r="H102" s="485" t="str">
        <f>IF(B101="","",VLOOKUP(B101,data!$A$1:$CA$300,25,FALSE))</f>
        <v>17:30</v>
      </c>
      <c r="I102" s="486"/>
      <c r="J102" s="467"/>
      <c r="K102" s="132"/>
    </row>
    <row r="103" spans="2:11" ht="18" customHeight="1">
      <c r="B103" s="465"/>
      <c r="C103" s="12" t="s">
        <v>637</v>
      </c>
      <c r="D103" s="16" t="str">
        <f>IF(B101="","",VLOOKUP(B101,data!$A$1:$CA$300,10,FALSE))</f>
        <v>018-1723</v>
      </c>
      <c r="E103" s="473" t="s">
        <v>1185</v>
      </c>
      <c r="F103" s="474"/>
      <c r="G103" s="474"/>
      <c r="H103" s="474"/>
      <c r="I103" s="474"/>
      <c r="J103" s="467"/>
      <c r="K103" s="132"/>
    </row>
    <row r="104" spans="2:11" ht="18" customHeight="1">
      <c r="B104" s="465"/>
      <c r="C104" s="140" t="s">
        <v>515</v>
      </c>
      <c r="D104" s="132" t="str">
        <f>IF(B101="","",VLOOKUP(B101,data!$A$1:$CA$300,11,FALSE))</f>
        <v>五城目町上樋口字樽沢137</v>
      </c>
      <c r="E104" s="147" t="str">
        <f>IF(B101="","",VLOOKUP(B101,data!$A$1:$CA$300,26,FALSE))</f>
        <v>土曜、日曜、祝日、12/29～1/3</v>
      </c>
      <c r="F104" s="148"/>
      <c r="G104" s="148"/>
      <c r="H104" s="148"/>
      <c r="I104" s="148"/>
      <c r="J104" s="467"/>
      <c r="K104" s="132"/>
    </row>
    <row r="105" spans="2:11" ht="18" customHeight="1">
      <c r="B105" s="465"/>
      <c r="C105" s="140"/>
      <c r="D105" s="132"/>
      <c r="E105" s="147"/>
      <c r="F105" s="148"/>
      <c r="G105" s="148"/>
      <c r="H105" s="148"/>
      <c r="I105" s="148"/>
      <c r="J105" s="467"/>
      <c r="K105" s="132"/>
    </row>
    <row r="106" spans="2:11" ht="18" customHeight="1">
      <c r="B106" s="465"/>
      <c r="C106" s="12" t="s">
        <v>526</v>
      </c>
      <c r="D106" s="17" t="str">
        <f>IF(B101="","",VLOOKUP(B101,data!$A$1:$CA$300,12,FALSE))</f>
        <v>018-852-5400</v>
      </c>
      <c r="E106" s="475" t="s">
        <v>1325</v>
      </c>
      <c r="F106" s="476"/>
      <c r="G106" s="476"/>
      <c r="H106" s="476"/>
      <c r="I106" s="477"/>
      <c r="J106" s="467"/>
      <c r="K106" s="132"/>
    </row>
    <row r="107" spans="2:11" ht="18" customHeight="1">
      <c r="B107" s="466"/>
      <c r="C107" s="13" t="s">
        <v>1184</v>
      </c>
      <c r="D107" s="18" t="str">
        <f>IF(B101="","",VLOOKUP(B101,data!$A$1:$CA$300,13,FALSE))</f>
        <v>018-852-5011</v>
      </c>
      <c r="E107" s="478" t="str">
        <f>HYPERLINK(IF(B101="","",VLOOKUP(B101,data!$A$1:$CA$300,14,FALSE)))</f>
        <v>https://yamayurikai-akita.jp/</v>
      </c>
      <c r="F107" s="479"/>
      <c r="G107" s="479"/>
      <c r="H107" s="479"/>
      <c r="I107" s="480"/>
      <c r="J107" s="467"/>
      <c r="K107" s="132"/>
    </row>
    <row r="108" spans="2:11" ht="18" customHeight="1">
      <c r="B108" s="465">
        <v>182</v>
      </c>
      <c r="C108" s="139" t="s">
        <v>462</v>
      </c>
      <c r="D108" s="468" t="str">
        <f>IF(B108="","",VLOOKUP(B108,data!$A$1:$CA$300,9,FALSE))</f>
        <v>五城目居宅介護支援事業所</v>
      </c>
      <c r="E108" s="166" t="s">
        <v>1260</v>
      </c>
      <c r="F108" s="167"/>
      <c r="G108" s="167"/>
      <c r="H108" s="167"/>
      <c r="I108" s="167"/>
      <c r="J108" s="467" t="str">
        <f>IF(B108="","",VLOOKUP(B108,data!$A$1:$CA$300,77,FALSE))</f>
        <v>五城目町
八郎潟町
井川町</v>
      </c>
      <c r="K108" s="162" t="str">
        <f>IF(B108="","",VLOOKUP(B108,data!$A$1:$CA$300,78,FALSE))</f>
        <v>主任介護支援専門員4名で経験豊富な人材がそろっております。
特定事業所として緊急時には24時間体制で迅速に対応いたします。
要支援1・2の方も委託を受けて対応しております。</v>
      </c>
    </row>
    <row r="109" spans="2:11" ht="18" customHeight="1">
      <c r="B109" s="465"/>
      <c r="C109" s="141"/>
      <c r="D109" s="469"/>
      <c r="E109" s="483" t="str">
        <f>IF(B108="","",VLOOKUP(B108,data!$A$1:$CA$300,24,FALSE))</f>
        <v>08:30</v>
      </c>
      <c r="F109" s="484"/>
      <c r="G109" s="21" t="s">
        <v>8</v>
      </c>
      <c r="H109" s="485" t="str">
        <f>IF(B108="","",VLOOKUP(B108,data!$A$1:$CA$300,25,FALSE))</f>
        <v>17:15</v>
      </c>
      <c r="I109" s="486"/>
      <c r="J109" s="467"/>
      <c r="K109" s="163"/>
    </row>
    <row r="110" spans="2:11" ht="18" customHeight="1">
      <c r="B110" s="465"/>
      <c r="C110" s="12" t="s">
        <v>637</v>
      </c>
      <c r="D110" s="16" t="str">
        <f>IF(B108="","",VLOOKUP(B108,data!$A$1:$CA$300,10,FALSE))</f>
        <v>018-1725</v>
      </c>
      <c r="E110" s="473" t="s">
        <v>1185</v>
      </c>
      <c r="F110" s="474"/>
      <c r="G110" s="474"/>
      <c r="H110" s="474"/>
      <c r="I110" s="474"/>
      <c r="J110" s="467"/>
      <c r="K110" s="163"/>
    </row>
    <row r="111" spans="2:11" ht="18" customHeight="1">
      <c r="B111" s="465"/>
      <c r="C111" s="140" t="s">
        <v>515</v>
      </c>
      <c r="D111" s="132" t="str">
        <f>IF(B108="","",VLOOKUP(B108,data!$A$1:$CA$300,11,FALSE))</f>
        <v>五城目町西磯ノ目一丁目6-10</v>
      </c>
      <c r="E111" s="147" t="str">
        <f>IF(B108="","",VLOOKUP(B108,data!$A$1:$CA$300,26,FALSE))</f>
        <v>土曜、日曜、祝日、12/31～1/3</v>
      </c>
      <c r="F111" s="148"/>
      <c r="G111" s="148"/>
      <c r="H111" s="148"/>
      <c r="I111" s="148"/>
      <c r="J111" s="467"/>
      <c r="K111" s="163"/>
    </row>
    <row r="112" spans="2:11" ht="18" customHeight="1">
      <c r="B112" s="465"/>
      <c r="C112" s="140"/>
      <c r="D112" s="132"/>
      <c r="E112" s="147"/>
      <c r="F112" s="148"/>
      <c r="G112" s="148"/>
      <c r="H112" s="148"/>
      <c r="I112" s="148"/>
      <c r="J112" s="467"/>
      <c r="K112" s="163"/>
    </row>
    <row r="113" spans="2:11" ht="18" customHeight="1">
      <c r="B113" s="465"/>
      <c r="C113" s="12" t="s">
        <v>526</v>
      </c>
      <c r="D113" s="17" t="str">
        <f>IF(B108="","",VLOOKUP(B108,data!$A$1:$CA$300,12,FALSE))</f>
        <v>018-852-5192</v>
      </c>
      <c r="E113" s="475" t="s">
        <v>1325</v>
      </c>
      <c r="F113" s="476"/>
      <c r="G113" s="476"/>
      <c r="H113" s="476"/>
      <c r="I113" s="477"/>
      <c r="J113" s="467"/>
      <c r="K113" s="163"/>
    </row>
    <row r="114" spans="2:11" ht="18" customHeight="1">
      <c r="B114" s="466"/>
      <c r="C114" s="13" t="s">
        <v>1184</v>
      </c>
      <c r="D114" s="18" t="str">
        <f>IF(B108="","",VLOOKUP(B108,data!$A$1:$CA$300,13,FALSE))</f>
        <v>018-879-8367</v>
      </c>
      <c r="E114" s="493" t="str">
        <f>HYPERLINK(IF(B108="","",VLOOKUP(B108,data!$A$1:$CA$300,14,FALSE)))</f>
        <v>https://fu-gojome-sha.jp/</v>
      </c>
      <c r="F114" s="494"/>
      <c r="G114" s="494"/>
      <c r="H114" s="494"/>
      <c r="I114" s="495"/>
      <c r="J114" s="467"/>
      <c r="K114" s="164"/>
    </row>
    <row r="115" spans="2:11" ht="18" customHeight="1">
      <c r="B115" s="465">
        <v>183</v>
      </c>
      <c r="C115" s="139" t="s">
        <v>462</v>
      </c>
      <c r="D115" s="468" t="str">
        <f>IF(B115="","",VLOOKUP(B115,data!$A$1:$CA$300,9,FALSE))</f>
        <v>湖東居宅サービス事業所</v>
      </c>
      <c r="E115" s="166" t="s">
        <v>1260</v>
      </c>
      <c r="F115" s="167"/>
      <c r="G115" s="167"/>
      <c r="H115" s="167"/>
      <c r="I115" s="168"/>
      <c r="J115" s="133" t="str">
        <f>IF(B115="","",VLOOKUP(B115,data!$A$1:$CA$300,77,FALSE))</f>
        <v>五城目町
八郎潟町
井川町</v>
      </c>
      <c r="K115" s="131" t="str">
        <f>IF(B115="","",VLOOKUP(B115,data!$A$1:$CA$300,78,FALSE))</f>
        <v>令和7年度中に移転予定。</v>
      </c>
    </row>
    <row r="116" spans="2:11" ht="18" customHeight="1">
      <c r="B116" s="465"/>
      <c r="C116" s="141"/>
      <c r="D116" s="469"/>
      <c r="E116" s="483" t="str">
        <f>IF(B115="","",VLOOKUP(B115,data!$A$1:$CA$300,24,FALSE))</f>
        <v>08:30</v>
      </c>
      <c r="F116" s="484"/>
      <c r="G116" s="21" t="s">
        <v>8</v>
      </c>
      <c r="H116" s="485" t="str">
        <f>IF(B115="","",VLOOKUP(B115,data!$A$1:$CA$300,25,FALSE))</f>
        <v>17:30</v>
      </c>
      <c r="I116" s="486"/>
      <c r="J116" s="467"/>
      <c r="K116" s="132"/>
    </row>
    <row r="117" spans="2:11" ht="18" customHeight="1">
      <c r="B117" s="465"/>
      <c r="C117" s="12" t="s">
        <v>637</v>
      </c>
      <c r="D117" s="16" t="str">
        <f>IF(B115="","",VLOOKUP(B115,data!$A$1:$CA$300,10,FALSE))</f>
        <v>018-1705</v>
      </c>
      <c r="E117" s="473" t="s">
        <v>1185</v>
      </c>
      <c r="F117" s="474"/>
      <c r="G117" s="474"/>
      <c r="H117" s="474"/>
      <c r="I117" s="474"/>
      <c r="J117" s="467"/>
      <c r="K117" s="132"/>
    </row>
    <row r="118" spans="2:11" ht="18" customHeight="1">
      <c r="B118" s="465"/>
      <c r="C118" s="140" t="s">
        <v>515</v>
      </c>
      <c r="D118" s="132" t="str">
        <f>IF(B115="","",VLOOKUP(B115,data!$A$1:$CA$300,11,FALSE))</f>
        <v>五城目町字上町284-1</v>
      </c>
      <c r="E118" s="147" t="str">
        <f>IF(B115="","",VLOOKUP(B115,data!$A$1:$CA$300,26,FALSE))</f>
        <v>日曜、祝日、年末年始</v>
      </c>
      <c r="F118" s="148"/>
      <c r="G118" s="148"/>
      <c r="H118" s="148"/>
      <c r="I118" s="148"/>
      <c r="J118" s="467"/>
      <c r="K118" s="132"/>
    </row>
    <row r="119" spans="2:11" ht="18" customHeight="1">
      <c r="B119" s="465"/>
      <c r="C119" s="140"/>
      <c r="D119" s="132"/>
      <c r="E119" s="147"/>
      <c r="F119" s="148"/>
      <c r="G119" s="148"/>
      <c r="H119" s="148"/>
      <c r="I119" s="148"/>
      <c r="J119" s="467"/>
      <c r="K119" s="132"/>
    </row>
    <row r="120" spans="2:11" ht="18" customHeight="1">
      <c r="B120" s="465"/>
      <c r="C120" s="12" t="s">
        <v>526</v>
      </c>
      <c r="D120" s="17" t="str">
        <f>IF(B115="","",VLOOKUP(B115,data!$A$1:$CA$300,12,FALSE))</f>
        <v>018-855-1573</v>
      </c>
      <c r="E120" s="475" t="s">
        <v>1325</v>
      </c>
      <c r="F120" s="476"/>
      <c r="G120" s="476"/>
      <c r="H120" s="476"/>
      <c r="I120" s="477"/>
      <c r="J120" s="467"/>
      <c r="K120" s="132"/>
    </row>
    <row r="121" spans="2:11" ht="18" customHeight="1">
      <c r="B121" s="466"/>
      <c r="C121" s="13" t="s">
        <v>1184</v>
      </c>
      <c r="D121" s="18" t="str">
        <f>IF(B115="","",VLOOKUP(B115,data!$A$1:$CA$300,13,FALSE))</f>
        <v>018-855-1555</v>
      </c>
      <c r="E121" s="514" t="str">
        <f>HYPERLINK(IF(B115="","",VLOOKUP(B115,data!$A$1:$CA$300,14,FALSE)))</f>
        <v>https://www.seiwakai-net.com/kotouroken/</v>
      </c>
      <c r="F121" s="515"/>
      <c r="G121" s="515"/>
      <c r="H121" s="515"/>
      <c r="I121" s="516"/>
      <c r="J121" s="467"/>
      <c r="K121" s="132"/>
    </row>
    <row r="122" spans="2:11" ht="18" customHeight="1">
      <c r="B122" s="465">
        <v>184</v>
      </c>
      <c r="C122" s="139" t="s">
        <v>462</v>
      </c>
      <c r="D122" s="468" t="str">
        <f>IF(B122="","",VLOOKUP(B122,data!$A$1:$CA$300,9,FALSE))</f>
        <v>ＪＡあきた湖東
居宅介護支援事業所</v>
      </c>
      <c r="E122" s="517" t="s">
        <v>1260</v>
      </c>
      <c r="F122" s="518"/>
      <c r="G122" s="518"/>
      <c r="H122" s="518"/>
      <c r="I122" s="518"/>
      <c r="J122" s="133" t="str">
        <f>IF(B122="","",VLOOKUP(B122,data!$A$1:$CA$300,77,FALSE))</f>
        <v>五城目町
八郎潟町
井川町
潟上市（飯田川・
昭和）</v>
      </c>
      <c r="K122" s="131" t="str">
        <f>IF(B122="","",VLOOKUP(B122,data!$A$1:$CA$300,78,FALSE))</f>
        <v/>
      </c>
    </row>
    <row r="123" spans="2:11" ht="18" customHeight="1">
      <c r="B123" s="465"/>
      <c r="C123" s="141"/>
      <c r="D123" s="469"/>
      <c r="E123" s="483" t="str">
        <f>IF(B122="","",VLOOKUP(B122,data!$A$1:$CA$300,24,FALSE))</f>
        <v>08:30</v>
      </c>
      <c r="F123" s="484"/>
      <c r="G123" s="21" t="s">
        <v>8</v>
      </c>
      <c r="H123" s="485" t="str">
        <f>IF(B122="","",VLOOKUP(B122,data!$A$1:$CA$300,25,FALSE))</f>
        <v>17:00</v>
      </c>
      <c r="I123" s="486"/>
      <c r="J123" s="467"/>
      <c r="K123" s="132"/>
    </row>
    <row r="124" spans="2:11" ht="18" customHeight="1">
      <c r="B124" s="465"/>
      <c r="C124" s="12" t="s">
        <v>637</v>
      </c>
      <c r="D124" s="16" t="str">
        <f>IF(B122="","",VLOOKUP(B122,data!$A$1:$CA$300,10,FALSE))</f>
        <v>018-1721</v>
      </c>
      <c r="E124" s="473" t="s">
        <v>1185</v>
      </c>
      <c r="F124" s="474"/>
      <c r="G124" s="474"/>
      <c r="H124" s="474"/>
      <c r="I124" s="474"/>
      <c r="J124" s="467"/>
      <c r="K124" s="132"/>
    </row>
    <row r="125" spans="2:11" ht="18" customHeight="1">
      <c r="B125" s="465"/>
      <c r="C125" s="140" t="s">
        <v>515</v>
      </c>
      <c r="D125" s="132" t="str">
        <f>IF(B122="","",VLOOKUP(B122,data!$A$1:$CA$300,11,FALSE))</f>
        <v>五城目町字七倉123-2</v>
      </c>
      <c r="E125" s="147" t="str">
        <f>IF(B122="","",VLOOKUP(B122,data!$A$1:$CA$300,26,FALSE))</f>
        <v>土曜、日曜、祝日</v>
      </c>
      <c r="F125" s="148"/>
      <c r="G125" s="148"/>
      <c r="H125" s="148"/>
      <c r="I125" s="148"/>
      <c r="J125" s="467"/>
      <c r="K125" s="132"/>
    </row>
    <row r="126" spans="2:11" ht="18" customHeight="1">
      <c r="B126" s="465"/>
      <c r="C126" s="140"/>
      <c r="D126" s="132"/>
      <c r="E126" s="147"/>
      <c r="F126" s="148"/>
      <c r="G126" s="148"/>
      <c r="H126" s="148"/>
      <c r="I126" s="148"/>
      <c r="J126" s="467"/>
      <c r="K126" s="132"/>
    </row>
    <row r="127" spans="2:11" ht="18" customHeight="1">
      <c r="B127" s="465"/>
      <c r="C127" s="12" t="s">
        <v>526</v>
      </c>
      <c r="D127" s="17" t="str">
        <f>IF(B122="","",VLOOKUP(B122,data!$A$1:$CA$300,12,FALSE))</f>
        <v>018-853-0074</v>
      </c>
      <c r="E127" s="475" t="s">
        <v>1325</v>
      </c>
      <c r="F127" s="476"/>
      <c r="G127" s="476"/>
      <c r="H127" s="476"/>
      <c r="I127" s="477"/>
      <c r="J127" s="467"/>
      <c r="K127" s="132"/>
    </row>
    <row r="128" spans="2:11" ht="18" customHeight="1">
      <c r="B128" s="466"/>
      <c r="C128" s="13" t="s">
        <v>1184</v>
      </c>
      <c r="D128" s="18" t="str">
        <f>IF(B122="","",VLOOKUP(B122,data!$A$1:$CA$300,13,FALSE))</f>
        <v>018-852-5177</v>
      </c>
      <c r="E128" s="511">
        <f>IF(B122="","",VLOOKUP(B122,data!$A$1:$CA$300,14,FALSE))</f>
        <v>0</v>
      </c>
      <c r="F128" s="512"/>
      <c r="G128" s="512"/>
      <c r="H128" s="512"/>
      <c r="I128" s="513"/>
      <c r="J128" s="467"/>
      <c r="K128" s="132"/>
    </row>
    <row r="129" spans="2:11" ht="18" customHeight="1">
      <c r="B129" s="465">
        <v>185</v>
      </c>
      <c r="C129" s="139" t="s">
        <v>462</v>
      </c>
      <c r="D129" s="468" t="str">
        <f>IF(B129="","",VLOOKUP(B129,data!$A$1:$CA$300,9,FALSE))</f>
        <v>春風ケアプランセンタ―</v>
      </c>
      <c r="E129" s="481" t="s">
        <v>1260</v>
      </c>
      <c r="F129" s="482"/>
      <c r="G129" s="482"/>
      <c r="H129" s="482"/>
      <c r="I129" s="482"/>
      <c r="J129" s="133" t="str">
        <f>IF(B129="","",VLOOKUP(B129,data!$A$1:$CA$300,77,FALSE))</f>
        <v>五城目町
八郎潟町
井川町
潟上市</v>
      </c>
      <c r="K129" s="131" t="str">
        <f>IF(B129="","",VLOOKUP(B129,data!$A$1:$CA$300,78,FALSE))</f>
        <v/>
      </c>
    </row>
    <row r="130" spans="2:11" ht="18" customHeight="1">
      <c r="B130" s="465"/>
      <c r="C130" s="141"/>
      <c r="D130" s="469"/>
      <c r="E130" s="483" t="str">
        <f>IF(B129="","",VLOOKUP(B129,data!$A$1:$CA$300,24,FALSE))</f>
        <v>08:30</v>
      </c>
      <c r="F130" s="484"/>
      <c r="G130" s="21" t="s">
        <v>8</v>
      </c>
      <c r="H130" s="485" t="str">
        <f>IF(B129="","",VLOOKUP(B129,data!$A$1:$CA$300,25,FALSE))</f>
        <v>17:30</v>
      </c>
      <c r="I130" s="486"/>
      <c r="J130" s="467"/>
      <c r="K130" s="132"/>
    </row>
    <row r="131" spans="2:11" ht="18" customHeight="1">
      <c r="B131" s="465"/>
      <c r="C131" s="12" t="s">
        <v>637</v>
      </c>
      <c r="D131" s="16" t="str">
        <f>IF(B129="","",VLOOKUP(B129,data!$A$1:$CA$300,10,FALSE))</f>
        <v>018-1735</v>
      </c>
      <c r="E131" s="473" t="s">
        <v>1185</v>
      </c>
      <c r="F131" s="474"/>
      <c r="G131" s="474"/>
      <c r="H131" s="474"/>
      <c r="I131" s="474"/>
      <c r="J131" s="467"/>
      <c r="K131" s="132"/>
    </row>
    <row r="132" spans="2:11" ht="18" customHeight="1">
      <c r="B132" s="465"/>
      <c r="C132" s="140" t="s">
        <v>515</v>
      </c>
      <c r="D132" s="132" t="str">
        <f>IF(B129="","",VLOOKUP(B129,data!$A$1:$CA$300,11,FALSE))</f>
        <v>五城目町大川下樋口字屋敷下71-1</v>
      </c>
      <c r="E132" s="147" t="str">
        <f>IF(B129="","",VLOOKUP(B129,data!$A$1:$CA$300,26,FALSE))</f>
        <v>土曜、日曜、年末年始、お盆</v>
      </c>
      <c r="F132" s="148"/>
      <c r="G132" s="148"/>
      <c r="H132" s="148"/>
      <c r="I132" s="148"/>
      <c r="J132" s="467"/>
      <c r="K132" s="132"/>
    </row>
    <row r="133" spans="2:11" ht="18" customHeight="1">
      <c r="B133" s="465"/>
      <c r="C133" s="140"/>
      <c r="D133" s="132"/>
      <c r="E133" s="147"/>
      <c r="F133" s="148"/>
      <c r="G133" s="148"/>
      <c r="H133" s="148"/>
      <c r="I133" s="148"/>
      <c r="J133" s="467"/>
      <c r="K133" s="132"/>
    </row>
    <row r="134" spans="2:11" ht="18" customHeight="1">
      <c r="B134" s="465"/>
      <c r="C134" s="12" t="s">
        <v>526</v>
      </c>
      <c r="D134" s="17" t="str">
        <f>IF(B129="","",VLOOKUP(B129,data!$A$1:$CA$300,12,FALSE))</f>
        <v>018-854-4030</v>
      </c>
      <c r="E134" s="475" t="s">
        <v>1325</v>
      </c>
      <c r="F134" s="476"/>
      <c r="G134" s="476"/>
      <c r="H134" s="476"/>
      <c r="I134" s="477"/>
      <c r="J134" s="467"/>
      <c r="K134" s="132"/>
    </row>
    <row r="135" spans="2:11" ht="18" customHeight="1">
      <c r="B135" s="466"/>
      <c r="C135" s="13" t="s">
        <v>1184</v>
      </c>
      <c r="D135" s="18" t="str">
        <f>IF(B129="","",VLOOKUP(B129,data!$A$1:$CA$300,13,FALSE))</f>
        <v>018-854-4031</v>
      </c>
      <c r="E135" s="511" t="str">
        <f>IF(B129="","",VLOOKUP(B129,data!$A$1:$CA$300,14,FALSE))</f>
        <v/>
      </c>
      <c r="F135" s="512"/>
      <c r="G135" s="512"/>
      <c r="H135" s="512"/>
      <c r="I135" s="513"/>
      <c r="J135" s="467"/>
      <c r="K135" s="132"/>
    </row>
    <row r="136" spans="2:11" ht="18" customHeight="1">
      <c r="B136" s="465">
        <v>186</v>
      </c>
      <c r="C136" s="139" t="s">
        <v>462</v>
      </c>
      <c r="D136" s="468" t="str">
        <f>IF(B136="","",VLOOKUP(B136,data!$A$1:$CA$300,9,FALSE))</f>
        <v>福寿荘ケアプランセンター</v>
      </c>
      <c r="E136" s="166" t="s">
        <v>1260</v>
      </c>
      <c r="F136" s="167"/>
      <c r="G136" s="167"/>
      <c r="H136" s="167"/>
      <c r="I136" s="167"/>
      <c r="J136" s="467" t="str">
        <f>IF(B136="","",VLOOKUP(B136,data!$A$1:$CA$300,77,FALSE))</f>
        <v>五城目町
八郎潟町
井川町
潟上市　等</v>
      </c>
      <c r="K136" s="131" t="str">
        <f>IF(B136="","",VLOOKUP(B136,data!$A$1:$CA$300,78,FALSE))</f>
        <v>サービス提供範囲地域以外にお住いの方でもご希望の方はご相談下さい。</v>
      </c>
    </row>
    <row r="137" spans="2:11" ht="18" customHeight="1">
      <c r="B137" s="465"/>
      <c r="C137" s="141"/>
      <c r="D137" s="469"/>
      <c r="E137" s="483" t="str">
        <f>IF(B136="","",VLOOKUP(B136,data!$A$1:$CA$300,24,FALSE))</f>
        <v>09:00</v>
      </c>
      <c r="F137" s="484"/>
      <c r="G137" s="21" t="s">
        <v>8</v>
      </c>
      <c r="H137" s="485" t="str">
        <f>IF(B136="","",VLOOKUP(B136,data!$A$1:$CA$300,25,FALSE))</f>
        <v>18:00</v>
      </c>
      <c r="I137" s="486"/>
      <c r="J137" s="467"/>
      <c r="K137" s="132"/>
    </row>
    <row r="138" spans="2:11" ht="18" customHeight="1">
      <c r="B138" s="465"/>
      <c r="C138" s="12" t="s">
        <v>637</v>
      </c>
      <c r="D138" s="16" t="str">
        <f>IF(B136="","",VLOOKUP(B136,data!$A$1:$CA$300,10,FALSE))</f>
        <v>018-1722</v>
      </c>
      <c r="E138" s="473" t="s">
        <v>1185</v>
      </c>
      <c r="F138" s="474"/>
      <c r="G138" s="474"/>
      <c r="H138" s="474"/>
      <c r="I138" s="474"/>
      <c r="J138" s="467"/>
      <c r="K138" s="132"/>
    </row>
    <row r="139" spans="2:11" ht="18" customHeight="1">
      <c r="B139" s="465"/>
      <c r="C139" s="140" t="s">
        <v>515</v>
      </c>
      <c r="D139" s="132" t="str">
        <f>IF(B136="","",VLOOKUP(B136,data!$A$1:$CA$300,11,FALSE))</f>
        <v>五城目町字鵜ノ木90-1</v>
      </c>
      <c r="E139" s="147" t="str">
        <f>IF(B136="","",VLOOKUP(B136,data!$A$1:$CA$300,26,FALSE))</f>
        <v>土曜、日曜、年末年始、お盆　など</v>
      </c>
      <c r="F139" s="148"/>
      <c r="G139" s="148"/>
      <c r="H139" s="148"/>
      <c r="I139" s="148"/>
      <c r="J139" s="467"/>
      <c r="K139" s="132"/>
    </row>
    <row r="140" spans="2:11" ht="18" customHeight="1">
      <c r="B140" s="465"/>
      <c r="C140" s="140"/>
      <c r="D140" s="132"/>
      <c r="E140" s="147"/>
      <c r="F140" s="148"/>
      <c r="G140" s="148"/>
      <c r="H140" s="148"/>
      <c r="I140" s="148"/>
      <c r="J140" s="467"/>
      <c r="K140" s="132"/>
    </row>
    <row r="141" spans="2:11" ht="18" customHeight="1">
      <c r="B141" s="465"/>
      <c r="C141" s="12" t="s">
        <v>526</v>
      </c>
      <c r="D141" s="17" t="str">
        <f>IF(B136="","",VLOOKUP(B136,data!$A$1:$CA$300,12,FALSE))</f>
        <v>018-852-3139</v>
      </c>
      <c r="E141" s="475" t="s">
        <v>1325</v>
      </c>
      <c r="F141" s="476"/>
      <c r="G141" s="476"/>
      <c r="H141" s="476"/>
      <c r="I141" s="477"/>
      <c r="J141" s="467"/>
      <c r="K141" s="132"/>
    </row>
    <row r="142" spans="2:11" ht="18" customHeight="1">
      <c r="B142" s="466"/>
      <c r="C142" s="13" t="s">
        <v>1184</v>
      </c>
      <c r="D142" s="18" t="str">
        <f>IF(B136="","",VLOOKUP(B136,data!$A$1:$CA$300,13,FALSE))</f>
        <v>018-852-3113</v>
      </c>
      <c r="E142" s="490" t="str">
        <f>IF(B136="","",VLOOKUP(B136,data!$A$1:$CA$300,14,FALSE))</f>
        <v/>
      </c>
      <c r="F142" s="491"/>
      <c r="G142" s="491"/>
      <c r="H142" s="491"/>
      <c r="I142" s="492"/>
      <c r="J142" s="467"/>
      <c r="K142" s="133"/>
    </row>
    <row r="143" spans="2:11" ht="18" customHeight="1">
      <c r="B143" s="465">
        <v>187</v>
      </c>
      <c r="C143" s="139" t="s">
        <v>462</v>
      </c>
      <c r="D143" s="468" t="str">
        <f>IF(B143="","",VLOOKUP(B143,data!$A$1:$CA$300,9,FALSE))</f>
        <v>有限会社こまちケアセンター</v>
      </c>
      <c r="E143" s="166" t="s">
        <v>1260</v>
      </c>
      <c r="F143" s="167"/>
      <c r="G143" s="167"/>
      <c r="H143" s="167"/>
      <c r="I143" s="168"/>
      <c r="J143" s="133" t="str">
        <f>IF(B143="","",VLOOKUP(B143,data!$A$1:$CA$300,77,FALSE))</f>
        <v>秋田市
潟上市
五城目町
井川町
八郎潟町
大潟村
男鹿市</v>
      </c>
      <c r="K143" s="131" t="str">
        <f>IF(B143="","",VLOOKUP(B143,data!$A$1:$CA$300,78,FALSE))</f>
        <v xml:space="preserve">介護保険に関わる提案計画連絡調整。医療従事者の強みを生かしてサポートします。
</v>
      </c>
    </row>
    <row r="144" spans="2:11" ht="18" customHeight="1">
      <c r="B144" s="465"/>
      <c r="C144" s="141"/>
      <c r="D144" s="469"/>
      <c r="E144" s="483" t="str">
        <f>IF(B143="","",VLOOKUP(B143,data!$A$1:$CA$300,24,FALSE))</f>
        <v>08:30</v>
      </c>
      <c r="F144" s="484"/>
      <c r="G144" s="21" t="s">
        <v>8</v>
      </c>
      <c r="H144" s="485" t="str">
        <f>IF(B143="","",VLOOKUP(B143,data!$A$1:$CA$300,25,FALSE))</f>
        <v>17:00</v>
      </c>
      <c r="I144" s="486"/>
      <c r="J144" s="467"/>
      <c r="K144" s="132"/>
    </row>
    <row r="145" spans="2:11" ht="18" customHeight="1">
      <c r="B145" s="465"/>
      <c r="C145" s="12" t="s">
        <v>637</v>
      </c>
      <c r="D145" s="16" t="str">
        <f>IF(B143="","",VLOOKUP(B143,data!$A$1:$CA$300,10,FALSE))</f>
        <v>018-1714</v>
      </c>
      <c r="E145" s="473" t="s">
        <v>1185</v>
      </c>
      <c r="F145" s="474"/>
      <c r="G145" s="474"/>
      <c r="H145" s="474"/>
      <c r="I145" s="474"/>
      <c r="J145" s="467"/>
      <c r="K145" s="132"/>
    </row>
    <row r="146" spans="2:11" ht="18" customHeight="1">
      <c r="B146" s="465"/>
      <c r="C146" s="140" t="s">
        <v>515</v>
      </c>
      <c r="D146" s="132" t="str">
        <f>IF(B143="","",VLOOKUP(B143,data!$A$1:$CA$300,11,FALSE))</f>
        <v>五城目町舘越字舘回204</v>
      </c>
      <c r="E146" s="147" t="str">
        <f>IF(B143="","",VLOOKUP(B143,data!$A$1:$CA$300,26,FALSE))</f>
        <v>土曜、日曜、祝日、12/28～1/3、8/13～15</v>
      </c>
      <c r="F146" s="148"/>
      <c r="G146" s="148"/>
      <c r="H146" s="148"/>
      <c r="I146" s="148"/>
      <c r="J146" s="467"/>
      <c r="K146" s="132"/>
    </row>
    <row r="147" spans="2:11" ht="18" customHeight="1">
      <c r="B147" s="465"/>
      <c r="C147" s="140"/>
      <c r="D147" s="132"/>
      <c r="E147" s="147"/>
      <c r="F147" s="148"/>
      <c r="G147" s="148"/>
      <c r="H147" s="148"/>
      <c r="I147" s="148"/>
      <c r="J147" s="467"/>
      <c r="K147" s="132"/>
    </row>
    <row r="148" spans="2:11" ht="18" customHeight="1">
      <c r="B148" s="465"/>
      <c r="C148" s="12" t="s">
        <v>526</v>
      </c>
      <c r="D148" s="17" t="str">
        <f>IF(B143="","",VLOOKUP(B143,data!$A$1:$CA$300,12,FALSE))</f>
        <v>018-879-8580</v>
      </c>
      <c r="E148" s="475" t="s">
        <v>1325</v>
      </c>
      <c r="F148" s="476"/>
      <c r="G148" s="476"/>
      <c r="H148" s="476"/>
      <c r="I148" s="477"/>
      <c r="J148" s="467"/>
      <c r="K148" s="132"/>
    </row>
    <row r="149" spans="2:11" ht="18" customHeight="1">
      <c r="B149" s="466"/>
      <c r="C149" s="13" t="s">
        <v>1184</v>
      </c>
      <c r="D149" s="18" t="str">
        <f>IF(B143="","",VLOOKUP(B143,data!$A$1:$CA$300,13,FALSE))</f>
        <v>018-879-8570</v>
      </c>
      <c r="E149" s="511" t="str">
        <f>IF(B143="","",VLOOKUP(B143,data!$A$1:$CA$300,14,FALSE))</f>
        <v/>
      </c>
      <c r="F149" s="512"/>
      <c r="G149" s="512"/>
      <c r="H149" s="512"/>
      <c r="I149" s="513"/>
      <c r="J149" s="467"/>
      <c r="K149" s="132"/>
    </row>
    <row r="150" spans="2:11" ht="18" customHeight="1">
      <c r="B150" s="465">
        <v>188</v>
      </c>
      <c r="C150" s="139" t="s">
        <v>462</v>
      </c>
      <c r="D150" s="468" t="str">
        <f>IF(B150="","",VLOOKUP(B150,data!$A$1:$CA$300,9,FALSE))</f>
        <v>うたせ苑居宅介護支援事業所</v>
      </c>
      <c r="E150" s="481" t="s">
        <v>1260</v>
      </c>
      <c r="F150" s="482"/>
      <c r="G150" s="482"/>
      <c r="H150" s="482"/>
      <c r="I150" s="482"/>
      <c r="J150" s="133" t="str">
        <f>IF(B150="","",VLOOKUP(B150,data!$A$1:$CA$300,77,FALSE))</f>
        <v>八郎潟町</v>
      </c>
      <c r="K150" s="131" t="str">
        <f>IF(B150="","",VLOOKUP(B150,data!$A$1:$CA$300,78,FALSE))</f>
        <v/>
      </c>
    </row>
    <row r="151" spans="2:11" ht="18" customHeight="1">
      <c r="B151" s="465"/>
      <c r="C151" s="141"/>
      <c r="D151" s="469"/>
      <c r="E151" s="483" t="str">
        <f>IF(B150="","",VLOOKUP(B150,data!$A$1:$CA$300,24,FALSE))</f>
        <v>08:30</v>
      </c>
      <c r="F151" s="484"/>
      <c r="G151" s="21" t="s">
        <v>8</v>
      </c>
      <c r="H151" s="485" t="str">
        <f>IF(B150="","",VLOOKUP(B150,data!$A$1:$CA$300,25,FALSE))</f>
        <v>17:30</v>
      </c>
      <c r="I151" s="486"/>
      <c r="J151" s="467"/>
      <c r="K151" s="132"/>
    </row>
    <row r="152" spans="2:11" ht="18" customHeight="1">
      <c r="B152" s="465"/>
      <c r="C152" s="12" t="s">
        <v>637</v>
      </c>
      <c r="D152" s="16" t="str">
        <f>IF(B150="","",VLOOKUP(B150,data!$A$1:$CA$300,10,FALSE))</f>
        <v>018-1601</v>
      </c>
      <c r="E152" s="473" t="s">
        <v>1185</v>
      </c>
      <c r="F152" s="474"/>
      <c r="G152" s="474"/>
      <c r="H152" s="474"/>
      <c r="I152" s="474"/>
      <c r="J152" s="467"/>
      <c r="K152" s="132"/>
    </row>
    <row r="153" spans="2:11" ht="18" customHeight="1">
      <c r="B153" s="465"/>
      <c r="C153" s="140" t="s">
        <v>515</v>
      </c>
      <c r="D153" s="132" t="str">
        <f>IF(B150="","",VLOOKUP(B150,data!$A$1:$CA$300,11,FALSE))</f>
        <v>八郎潟町真坂字沢田122</v>
      </c>
      <c r="E153" s="147" t="str">
        <f>IF(B150="","",VLOOKUP(B150,data!$A$1:$CA$300,26,FALSE))</f>
        <v>土曜、日曜、祝日、年末年始、お盆</v>
      </c>
      <c r="F153" s="148"/>
      <c r="G153" s="148"/>
      <c r="H153" s="148"/>
      <c r="I153" s="148"/>
      <c r="J153" s="467"/>
      <c r="K153" s="132"/>
    </row>
    <row r="154" spans="2:11" ht="18" customHeight="1">
      <c r="B154" s="465"/>
      <c r="C154" s="140"/>
      <c r="D154" s="132"/>
      <c r="E154" s="147"/>
      <c r="F154" s="148"/>
      <c r="G154" s="148"/>
      <c r="H154" s="148"/>
      <c r="I154" s="148"/>
      <c r="J154" s="467"/>
      <c r="K154" s="132"/>
    </row>
    <row r="155" spans="2:11" ht="18" customHeight="1">
      <c r="B155" s="465"/>
      <c r="C155" s="12" t="s">
        <v>526</v>
      </c>
      <c r="D155" s="17" t="str">
        <f>IF(B150="","",VLOOKUP(B150,data!$A$1:$CA$300,12,FALSE))</f>
        <v>018-875-5171</v>
      </c>
      <c r="E155" s="475" t="s">
        <v>1325</v>
      </c>
      <c r="F155" s="476"/>
      <c r="G155" s="476"/>
      <c r="H155" s="476"/>
      <c r="I155" s="477"/>
      <c r="J155" s="467"/>
      <c r="K155" s="132"/>
    </row>
    <row r="156" spans="2:11" ht="18" customHeight="1">
      <c r="B156" s="466"/>
      <c r="C156" s="13" t="s">
        <v>1184</v>
      </c>
      <c r="D156" s="18" t="str">
        <f>IF(B150="","",VLOOKUP(B150,data!$A$1:$CA$300,13,FALSE))</f>
        <v>018-855-4113</v>
      </c>
      <c r="E156" s="478" t="str">
        <f>HYPERLINK(IF(B150="","",VLOOKUP(B150,data!$A$1:$CA$300,14,FALSE)))</f>
        <v>http://www13.plala.or.jp/eijyuen/</v>
      </c>
      <c r="F156" s="479"/>
      <c r="G156" s="479"/>
      <c r="H156" s="479"/>
      <c r="I156" s="480"/>
      <c r="J156" s="467"/>
      <c r="K156" s="132"/>
    </row>
    <row r="157" spans="2:11" ht="18" customHeight="1">
      <c r="B157" s="465">
        <v>189</v>
      </c>
      <c r="C157" s="139" t="s">
        <v>462</v>
      </c>
      <c r="D157" s="468" t="str">
        <f>IF(B157="","",VLOOKUP(B157,data!$A$1:$CA$300,9,FALSE))</f>
        <v>八郎潟町社会福祉協議会
居宅介護支援事業所</v>
      </c>
      <c r="E157" s="481" t="s">
        <v>1260</v>
      </c>
      <c r="F157" s="482"/>
      <c r="G157" s="482"/>
      <c r="H157" s="482"/>
      <c r="I157" s="482"/>
      <c r="J157" s="133" t="str">
        <f>IF(B157="","",VLOOKUP(B157,data!$A$1:$CA$300,77,FALSE))</f>
        <v>八郎潟町
五城目町
井川町
潟上市（飯田川）</v>
      </c>
      <c r="K157" s="131" t="str">
        <f>IF(B157="","",VLOOKUP(B157,data!$A$1:$CA$300,78,FALSE))</f>
        <v/>
      </c>
    </row>
    <row r="158" spans="2:11" ht="18" customHeight="1">
      <c r="B158" s="465"/>
      <c r="C158" s="141"/>
      <c r="D158" s="469"/>
      <c r="E158" s="483" t="str">
        <f>IF(B157="","",VLOOKUP(B157,data!$A$1:$CA$300,24,FALSE))</f>
        <v>08:30</v>
      </c>
      <c r="F158" s="484"/>
      <c r="G158" s="21" t="s">
        <v>8</v>
      </c>
      <c r="H158" s="485" t="str">
        <f>IF(B157="","",VLOOKUP(B157,data!$A$1:$CA$300,25,FALSE))</f>
        <v>17:30</v>
      </c>
      <c r="I158" s="486"/>
      <c r="J158" s="467"/>
      <c r="K158" s="132"/>
    </row>
    <row r="159" spans="2:11" ht="18" customHeight="1">
      <c r="B159" s="465"/>
      <c r="C159" s="12" t="s">
        <v>637</v>
      </c>
      <c r="D159" s="16" t="str">
        <f>IF(B157="","",VLOOKUP(B157,data!$A$1:$CA$300,10,FALSE))</f>
        <v>018-1621</v>
      </c>
      <c r="E159" s="473" t="s">
        <v>1185</v>
      </c>
      <c r="F159" s="474"/>
      <c r="G159" s="474"/>
      <c r="H159" s="474"/>
      <c r="I159" s="474"/>
      <c r="J159" s="467"/>
      <c r="K159" s="132"/>
    </row>
    <row r="160" spans="2:11" ht="18" customHeight="1">
      <c r="B160" s="465"/>
      <c r="C160" s="140" t="s">
        <v>515</v>
      </c>
      <c r="D160" s="132" t="str">
        <f>IF(B157="","",VLOOKUP(B157,data!$A$1:$CA$300,11,FALSE))</f>
        <v>八郎潟町字家ノ後23-3</v>
      </c>
      <c r="E160" s="147" t="str">
        <f>IF(B157="","",VLOOKUP(B157,data!$A$1:$CA$300,26,FALSE))</f>
        <v>土曜、日曜、祝日、12/30～1/3</v>
      </c>
      <c r="F160" s="148"/>
      <c r="G160" s="148"/>
      <c r="H160" s="148"/>
      <c r="I160" s="148"/>
      <c r="J160" s="467"/>
      <c r="K160" s="132"/>
    </row>
    <row r="161" spans="2:11" ht="18" customHeight="1">
      <c r="B161" s="465"/>
      <c r="C161" s="140"/>
      <c r="D161" s="132"/>
      <c r="E161" s="147"/>
      <c r="F161" s="148"/>
      <c r="G161" s="148"/>
      <c r="H161" s="148"/>
      <c r="I161" s="148"/>
      <c r="J161" s="467"/>
      <c r="K161" s="132"/>
    </row>
    <row r="162" spans="2:11" ht="18" customHeight="1">
      <c r="B162" s="465"/>
      <c r="C162" s="12" t="s">
        <v>526</v>
      </c>
      <c r="D162" s="17" t="str">
        <f>IF(B157="","",VLOOKUP(B157,data!$A$1:$CA$300,12,FALSE))</f>
        <v>018-875-3555</v>
      </c>
      <c r="E162" s="475" t="s">
        <v>1325</v>
      </c>
      <c r="F162" s="476"/>
      <c r="G162" s="476"/>
      <c r="H162" s="476"/>
      <c r="I162" s="477"/>
      <c r="J162" s="467"/>
      <c r="K162" s="132"/>
    </row>
    <row r="163" spans="2:11" ht="18" customHeight="1">
      <c r="B163" s="466"/>
      <c r="C163" s="13" t="s">
        <v>1184</v>
      </c>
      <c r="D163" s="18" t="str">
        <f>IF(B157="","",VLOOKUP(B157,data!$A$1:$CA$300,13,FALSE))</f>
        <v>018-875-3872</v>
      </c>
      <c r="E163" s="478" t="str">
        <f>HYPERLINK(IF(B157="","",VLOOKUP(B157,data!$A$1:$CA$300,14,FALSE)))</f>
        <v>http://www.hachi-shakyo.jp</v>
      </c>
      <c r="F163" s="479"/>
      <c r="G163" s="479"/>
      <c r="H163" s="479"/>
      <c r="I163" s="480"/>
      <c r="J163" s="467"/>
      <c r="K163" s="132"/>
    </row>
    <row r="164" spans="2:11" ht="18" customHeight="1">
      <c r="B164" s="465">
        <v>190</v>
      </c>
      <c r="C164" s="139" t="s">
        <v>462</v>
      </c>
      <c r="D164" s="468" t="str">
        <f>IF(B164="","",VLOOKUP(B164,data!$A$1:$CA$300,9,FALSE))</f>
        <v>大潟村居宅介護支援センター</v>
      </c>
      <c r="E164" s="166" t="s">
        <v>1260</v>
      </c>
      <c r="F164" s="167"/>
      <c r="G164" s="167"/>
      <c r="H164" s="167"/>
      <c r="I164" s="167"/>
      <c r="J164" s="467" t="str">
        <f>IF(B164="","",VLOOKUP(B164,data!$A$1:$CA$300,77,FALSE))</f>
        <v>大潟村
男鹿市
潟上市
三種町</v>
      </c>
      <c r="K164" s="131" t="str">
        <f>IF(B164="","",VLOOKUP(B164,data!$A$1:$CA$300,78,FALSE))</f>
        <v/>
      </c>
    </row>
    <row r="165" spans="2:11" ht="18" customHeight="1">
      <c r="B165" s="465"/>
      <c r="C165" s="141"/>
      <c r="D165" s="469"/>
      <c r="E165" s="483" t="str">
        <f>IF(B164="","",VLOOKUP(B164,data!$A$1:$CA$300,24,FALSE))</f>
        <v>08:30</v>
      </c>
      <c r="F165" s="484"/>
      <c r="G165" s="21" t="s">
        <v>8</v>
      </c>
      <c r="H165" s="485" t="str">
        <f>IF(B164="","",VLOOKUP(B164,data!$A$1:$CA$300,25,FALSE))</f>
        <v>17:30</v>
      </c>
      <c r="I165" s="486"/>
      <c r="J165" s="467"/>
      <c r="K165" s="132"/>
    </row>
    <row r="166" spans="2:11" ht="18" customHeight="1">
      <c r="B166" s="465"/>
      <c r="C166" s="12" t="s">
        <v>637</v>
      </c>
      <c r="D166" s="16" t="str">
        <f>IF(B164="","",VLOOKUP(B164,data!$A$1:$CA$300,10,FALSE))</f>
        <v>010-0445</v>
      </c>
      <c r="E166" s="473" t="s">
        <v>1185</v>
      </c>
      <c r="F166" s="474"/>
      <c r="G166" s="474"/>
      <c r="H166" s="474"/>
      <c r="I166" s="474"/>
      <c r="J166" s="467"/>
      <c r="K166" s="132"/>
    </row>
    <row r="167" spans="2:11" ht="18" customHeight="1">
      <c r="B167" s="465"/>
      <c r="C167" s="140" t="s">
        <v>515</v>
      </c>
      <c r="D167" s="132" t="str">
        <f>IF(B164="","",VLOOKUP(B164,data!$A$1:$CA$300,11,FALSE))</f>
        <v>大潟村字西3-3</v>
      </c>
      <c r="E167" s="147" t="str">
        <f>IF(B164="","",VLOOKUP(B164,data!$A$1:$CA$300,26,FALSE))</f>
        <v>土曜、日曜、祝日、12/31～1/3</v>
      </c>
      <c r="F167" s="148"/>
      <c r="G167" s="148"/>
      <c r="H167" s="148"/>
      <c r="I167" s="148"/>
      <c r="J167" s="467"/>
      <c r="K167" s="132"/>
    </row>
    <row r="168" spans="2:11" ht="18" customHeight="1">
      <c r="B168" s="465"/>
      <c r="C168" s="140"/>
      <c r="D168" s="132"/>
      <c r="E168" s="147"/>
      <c r="F168" s="148"/>
      <c r="G168" s="148"/>
      <c r="H168" s="148"/>
      <c r="I168" s="148"/>
      <c r="J168" s="467"/>
      <c r="K168" s="132"/>
    </row>
    <row r="169" spans="2:11" ht="18" customHeight="1">
      <c r="B169" s="465"/>
      <c r="C169" s="12" t="s">
        <v>526</v>
      </c>
      <c r="D169" s="17" t="str">
        <f>IF(B164="","",VLOOKUP(B164,data!$A$1:$CA$300,12,FALSE))</f>
        <v>0185-22-4313</v>
      </c>
      <c r="E169" s="475" t="s">
        <v>1325</v>
      </c>
      <c r="F169" s="476"/>
      <c r="G169" s="476"/>
      <c r="H169" s="476"/>
      <c r="I169" s="477"/>
      <c r="J169" s="467"/>
      <c r="K169" s="132"/>
    </row>
    <row r="170" spans="2:11" ht="18" customHeight="1">
      <c r="B170" s="466"/>
      <c r="C170" s="13" t="s">
        <v>1184</v>
      </c>
      <c r="D170" s="18" t="str">
        <f>IF(B164="","",VLOOKUP(B164,data!$A$1:$CA$300,13,FALSE))</f>
        <v>0185-22-4555</v>
      </c>
      <c r="E170" s="508" t="str">
        <f>HYPERLINK(IF(B164="","",VLOOKUP(B164,data!$A$1:$CA$300,14,FALSE)))</f>
        <v>https://wel.akita-seiwakai.jp/oogata/facility_introduction/hc/</v>
      </c>
      <c r="F170" s="509"/>
      <c r="G170" s="509"/>
      <c r="H170" s="509"/>
      <c r="I170" s="510"/>
      <c r="J170" s="467"/>
      <c r="K170" s="133"/>
    </row>
  </sheetData>
  <mergeCells count="341">
    <mergeCell ref="E23:I23"/>
    <mergeCell ref="E3:I3"/>
    <mergeCell ref="E4:F4"/>
    <mergeCell ref="H4:I4"/>
    <mergeCell ref="E5:I5"/>
    <mergeCell ref="E8:I8"/>
    <mergeCell ref="E9:I9"/>
    <mergeCell ref="E10:I10"/>
    <mergeCell ref="E11:F11"/>
    <mergeCell ref="H11:I11"/>
    <mergeCell ref="E24:I24"/>
    <mergeCell ref="E25:F25"/>
    <mergeCell ref="H25:I25"/>
    <mergeCell ref="E26:I26"/>
    <mergeCell ref="E29:I29"/>
    <mergeCell ref="E30:I30"/>
    <mergeCell ref="E31:I31"/>
    <mergeCell ref="E32:F32"/>
    <mergeCell ref="H32:I32"/>
    <mergeCell ref="E64:I64"/>
    <mergeCell ref="E65:I65"/>
    <mergeCell ref="E45:I45"/>
    <mergeCell ref="E46:F46"/>
    <mergeCell ref="H46:I46"/>
    <mergeCell ref="E47:I47"/>
    <mergeCell ref="E50:I50"/>
    <mergeCell ref="E51:I51"/>
    <mergeCell ref="E52:I52"/>
    <mergeCell ref="E53:F53"/>
    <mergeCell ref="H53:I53"/>
    <mergeCell ref="E66:I66"/>
    <mergeCell ref="E67:F67"/>
    <mergeCell ref="H67:I67"/>
    <mergeCell ref="E68:I68"/>
    <mergeCell ref="E71:I71"/>
    <mergeCell ref="E72:I72"/>
    <mergeCell ref="E73:I73"/>
    <mergeCell ref="E74:F74"/>
    <mergeCell ref="H74:I74"/>
    <mergeCell ref="E75:I75"/>
    <mergeCell ref="E78:I78"/>
    <mergeCell ref="E79:I79"/>
    <mergeCell ref="E80:I80"/>
    <mergeCell ref="E81:F81"/>
    <mergeCell ref="H81:I81"/>
    <mergeCell ref="E82:I82"/>
    <mergeCell ref="E85:I85"/>
    <mergeCell ref="E86:I86"/>
    <mergeCell ref="E87:I87"/>
    <mergeCell ref="E88:F88"/>
    <mergeCell ref="H88:I88"/>
    <mergeCell ref="E89:I89"/>
    <mergeCell ref="E92:I92"/>
    <mergeCell ref="E93:I93"/>
    <mergeCell ref="E94:I94"/>
    <mergeCell ref="E95:F95"/>
    <mergeCell ref="H95:I95"/>
    <mergeCell ref="E96:I96"/>
    <mergeCell ref="E99:I99"/>
    <mergeCell ref="E100:I100"/>
    <mergeCell ref="E101:I101"/>
    <mergeCell ref="E102:F102"/>
    <mergeCell ref="H102:I102"/>
    <mergeCell ref="E103:I103"/>
    <mergeCell ref="E106:I106"/>
    <mergeCell ref="E107:I107"/>
    <mergeCell ref="E108:I108"/>
    <mergeCell ref="E109:F109"/>
    <mergeCell ref="H109:I109"/>
    <mergeCell ref="E110:I110"/>
    <mergeCell ref="E113:I113"/>
    <mergeCell ref="E114:I114"/>
    <mergeCell ref="E115:I115"/>
    <mergeCell ref="E116:F116"/>
    <mergeCell ref="H116:I116"/>
    <mergeCell ref="E117:I117"/>
    <mergeCell ref="E120:I120"/>
    <mergeCell ref="E121:I121"/>
    <mergeCell ref="E122:I122"/>
    <mergeCell ref="E123:F123"/>
    <mergeCell ref="H123:I123"/>
    <mergeCell ref="E124:I124"/>
    <mergeCell ref="E127:I127"/>
    <mergeCell ref="E128:I128"/>
    <mergeCell ref="E149:I149"/>
    <mergeCell ref="E129:I129"/>
    <mergeCell ref="E130:F130"/>
    <mergeCell ref="H130:I130"/>
    <mergeCell ref="E131:I131"/>
    <mergeCell ref="E134:I134"/>
    <mergeCell ref="E135:I135"/>
    <mergeCell ref="E136:I136"/>
    <mergeCell ref="E137:F137"/>
    <mergeCell ref="H137:I137"/>
    <mergeCell ref="E162:I162"/>
    <mergeCell ref="E163:I163"/>
    <mergeCell ref="E164:I164"/>
    <mergeCell ref="E165:F165"/>
    <mergeCell ref="H165:I165"/>
    <mergeCell ref="E166:I166"/>
    <mergeCell ref="E169:I169"/>
    <mergeCell ref="E170:I170"/>
    <mergeCell ref="E150:I150"/>
    <mergeCell ref="E151:F151"/>
    <mergeCell ref="H151:I151"/>
    <mergeCell ref="E152:I152"/>
    <mergeCell ref="E155:I155"/>
    <mergeCell ref="E156:I156"/>
    <mergeCell ref="E157:I157"/>
    <mergeCell ref="E158:F158"/>
    <mergeCell ref="H158:I158"/>
    <mergeCell ref="E153:I154"/>
    <mergeCell ref="B1:B2"/>
    <mergeCell ref="C1:D2"/>
    <mergeCell ref="E1:I2"/>
    <mergeCell ref="J1:J2"/>
    <mergeCell ref="K1:K2"/>
    <mergeCell ref="C3:C4"/>
    <mergeCell ref="D3:D4"/>
    <mergeCell ref="C6:C7"/>
    <mergeCell ref="D6:D7"/>
    <mergeCell ref="E6:I7"/>
    <mergeCell ref="B3:B9"/>
    <mergeCell ref="J3:J9"/>
    <mergeCell ref="K3:K9"/>
    <mergeCell ref="C62:C63"/>
    <mergeCell ref="D62:D63"/>
    <mergeCell ref="E62:I63"/>
    <mergeCell ref="C38:C39"/>
    <mergeCell ref="D38:D39"/>
    <mergeCell ref="C41:C42"/>
    <mergeCell ref="D41:D42"/>
    <mergeCell ref="E41:I42"/>
    <mergeCell ref="C45:C46"/>
    <mergeCell ref="D45:D46"/>
    <mergeCell ref="C48:C49"/>
    <mergeCell ref="D48:D49"/>
    <mergeCell ref="E48:I49"/>
    <mergeCell ref="E54:I54"/>
    <mergeCell ref="E57:I57"/>
    <mergeCell ref="E58:I58"/>
    <mergeCell ref="E59:I59"/>
    <mergeCell ref="E60:F60"/>
    <mergeCell ref="H60:I60"/>
    <mergeCell ref="E61:I61"/>
    <mergeCell ref="E38:I38"/>
    <mergeCell ref="E39:F39"/>
    <mergeCell ref="H39:I39"/>
    <mergeCell ref="E40:I40"/>
    <mergeCell ref="C157:C158"/>
    <mergeCell ref="D157:D158"/>
    <mergeCell ref="C160:C161"/>
    <mergeCell ref="D160:D161"/>
    <mergeCell ref="E160:I161"/>
    <mergeCell ref="C136:C137"/>
    <mergeCell ref="D136:D137"/>
    <mergeCell ref="C139:C140"/>
    <mergeCell ref="D139:D140"/>
    <mergeCell ref="E139:I140"/>
    <mergeCell ref="C143:C144"/>
    <mergeCell ref="D143:D144"/>
    <mergeCell ref="C146:C147"/>
    <mergeCell ref="D146:D147"/>
    <mergeCell ref="E146:I147"/>
    <mergeCell ref="E159:I159"/>
    <mergeCell ref="E138:I138"/>
    <mergeCell ref="E141:I141"/>
    <mergeCell ref="E142:I142"/>
    <mergeCell ref="E143:I143"/>
    <mergeCell ref="E144:F144"/>
    <mergeCell ref="H144:I144"/>
    <mergeCell ref="E145:I145"/>
    <mergeCell ref="E148:I148"/>
    <mergeCell ref="B24:B30"/>
    <mergeCell ref="J24:J30"/>
    <mergeCell ref="K24:K30"/>
    <mergeCell ref="B31:B37"/>
    <mergeCell ref="J31:J37"/>
    <mergeCell ref="K31:K37"/>
    <mergeCell ref="B38:B44"/>
    <mergeCell ref="J38:J44"/>
    <mergeCell ref="K38:K44"/>
    <mergeCell ref="C24:C25"/>
    <mergeCell ref="D24:D25"/>
    <mergeCell ref="C27:C28"/>
    <mergeCell ref="D27:D28"/>
    <mergeCell ref="E27:I28"/>
    <mergeCell ref="C31:C32"/>
    <mergeCell ref="D31:D32"/>
    <mergeCell ref="C34:C35"/>
    <mergeCell ref="D34:D35"/>
    <mergeCell ref="E34:I35"/>
    <mergeCell ref="E33:I33"/>
    <mergeCell ref="E36:I36"/>
    <mergeCell ref="E37:I37"/>
    <mergeCell ref="E43:I43"/>
    <mergeCell ref="E44:I44"/>
    <mergeCell ref="B10:B16"/>
    <mergeCell ref="J10:J16"/>
    <mergeCell ref="K10:K16"/>
    <mergeCell ref="B17:B23"/>
    <mergeCell ref="J17:J23"/>
    <mergeCell ref="K17:K23"/>
    <mergeCell ref="C10:C11"/>
    <mergeCell ref="D10:D11"/>
    <mergeCell ref="C13:C14"/>
    <mergeCell ref="D13:D14"/>
    <mergeCell ref="E13:I14"/>
    <mergeCell ref="C17:C18"/>
    <mergeCell ref="D17:D18"/>
    <mergeCell ref="C20:C21"/>
    <mergeCell ref="D20:D21"/>
    <mergeCell ref="E20:I21"/>
    <mergeCell ref="E12:I12"/>
    <mergeCell ref="E15:I15"/>
    <mergeCell ref="E16:I16"/>
    <mergeCell ref="E17:I17"/>
    <mergeCell ref="E18:F18"/>
    <mergeCell ref="H18:I18"/>
    <mergeCell ref="E19:I19"/>
    <mergeCell ref="E22:I22"/>
    <mergeCell ref="J45:J51"/>
    <mergeCell ref="K45:K51"/>
    <mergeCell ref="B52:B58"/>
    <mergeCell ref="J52:J58"/>
    <mergeCell ref="K52:K58"/>
    <mergeCell ref="B59:B65"/>
    <mergeCell ref="J59:J65"/>
    <mergeCell ref="K59:K65"/>
    <mergeCell ref="B66:B72"/>
    <mergeCell ref="J66:J72"/>
    <mergeCell ref="K66:K72"/>
    <mergeCell ref="B45:B51"/>
    <mergeCell ref="C66:C67"/>
    <mergeCell ref="D66:D67"/>
    <mergeCell ref="C69:C70"/>
    <mergeCell ref="D69:D70"/>
    <mergeCell ref="E69:I70"/>
    <mergeCell ref="C52:C53"/>
    <mergeCell ref="D52:D53"/>
    <mergeCell ref="C55:C56"/>
    <mergeCell ref="D55:D56"/>
    <mergeCell ref="E55:I56"/>
    <mergeCell ref="C59:C60"/>
    <mergeCell ref="D59:D60"/>
    <mergeCell ref="B73:B79"/>
    <mergeCell ref="J73:J79"/>
    <mergeCell ref="K73:K79"/>
    <mergeCell ref="B80:B86"/>
    <mergeCell ref="J80:J86"/>
    <mergeCell ref="K80:K86"/>
    <mergeCell ref="B87:B93"/>
    <mergeCell ref="J87:J93"/>
    <mergeCell ref="K87:K93"/>
    <mergeCell ref="C80:C81"/>
    <mergeCell ref="D80:D81"/>
    <mergeCell ref="C83:C84"/>
    <mergeCell ref="D83:D84"/>
    <mergeCell ref="E83:I84"/>
    <mergeCell ref="C87:C88"/>
    <mergeCell ref="D87:D88"/>
    <mergeCell ref="C90:C91"/>
    <mergeCell ref="D90:D91"/>
    <mergeCell ref="E90:I91"/>
    <mergeCell ref="C73:C74"/>
    <mergeCell ref="D73:D74"/>
    <mergeCell ref="C76:C77"/>
    <mergeCell ref="D76:D77"/>
    <mergeCell ref="E76:I77"/>
    <mergeCell ref="B94:B100"/>
    <mergeCell ref="J94:J100"/>
    <mergeCell ref="K94:K100"/>
    <mergeCell ref="B101:B107"/>
    <mergeCell ref="J101:J107"/>
    <mergeCell ref="K101:K107"/>
    <mergeCell ref="B108:B114"/>
    <mergeCell ref="J108:J114"/>
    <mergeCell ref="K108:K114"/>
    <mergeCell ref="C108:C109"/>
    <mergeCell ref="D108:D109"/>
    <mergeCell ref="C111:C112"/>
    <mergeCell ref="D111:D112"/>
    <mergeCell ref="E111:I112"/>
    <mergeCell ref="C94:C95"/>
    <mergeCell ref="D94:D95"/>
    <mergeCell ref="C97:C98"/>
    <mergeCell ref="D97:D98"/>
    <mergeCell ref="E97:I98"/>
    <mergeCell ref="C101:C102"/>
    <mergeCell ref="D101:D102"/>
    <mergeCell ref="C104:C105"/>
    <mergeCell ref="D104:D105"/>
    <mergeCell ref="E104:I105"/>
    <mergeCell ref="B115:B121"/>
    <mergeCell ref="J115:J121"/>
    <mergeCell ref="K115:K121"/>
    <mergeCell ref="B122:B128"/>
    <mergeCell ref="J122:J128"/>
    <mergeCell ref="K122:K128"/>
    <mergeCell ref="B129:B135"/>
    <mergeCell ref="J129:J135"/>
    <mergeCell ref="K129:K135"/>
    <mergeCell ref="C122:C123"/>
    <mergeCell ref="D122:D123"/>
    <mergeCell ref="C125:C126"/>
    <mergeCell ref="D125:D126"/>
    <mergeCell ref="E125:I126"/>
    <mergeCell ref="C129:C130"/>
    <mergeCell ref="D129:D130"/>
    <mergeCell ref="C132:C133"/>
    <mergeCell ref="D132:D133"/>
    <mergeCell ref="E132:I133"/>
    <mergeCell ref="C115:C116"/>
    <mergeCell ref="D115:D116"/>
    <mergeCell ref="C118:C119"/>
    <mergeCell ref="D118:D119"/>
    <mergeCell ref="E118:I119"/>
    <mergeCell ref="B157:B163"/>
    <mergeCell ref="J157:J163"/>
    <mergeCell ref="K157:K163"/>
    <mergeCell ref="B164:B170"/>
    <mergeCell ref="J164:J170"/>
    <mergeCell ref="K164:K170"/>
    <mergeCell ref="B136:B142"/>
    <mergeCell ref="J136:J142"/>
    <mergeCell ref="K136:K142"/>
    <mergeCell ref="B143:B149"/>
    <mergeCell ref="J143:J149"/>
    <mergeCell ref="K143:K149"/>
    <mergeCell ref="B150:B156"/>
    <mergeCell ref="J150:J156"/>
    <mergeCell ref="K150:K156"/>
    <mergeCell ref="C164:C165"/>
    <mergeCell ref="D164:D165"/>
    <mergeCell ref="C167:C168"/>
    <mergeCell ref="D167:D168"/>
    <mergeCell ref="E167:I168"/>
    <mergeCell ref="C150:C151"/>
    <mergeCell ref="D150:D151"/>
    <mergeCell ref="C153:C154"/>
    <mergeCell ref="D153:D154"/>
  </mergeCells>
  <phoneticPr fontId="3" type="Hiragana"/>
  <pageMargins left="0.50314960629921257" right="0.50314960629921257" top="0.35629921259842523" bottom="0.35629921259842523"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37"/>
  <sheetViews>
    <sheetView view="pageBreakPreview" zoomScaleSheetLayoutView="100" workbookViewId="0">
      <pane ySplit="2" topLeftCell="A3" activePane="bottomLeft" state="frozen"/>
      <selection pane="bottomLeft" activeCell="J31" sqref="J31:J37"/>
    </sheetView>
  </sheetViews>
  <sheetFormatPr defaultRowHeight="18" customHeight="1"/>
  <cols>
    <col min="1" max="1" width="1.375" style="1" customWidth="1"/>
    <col min="2" max="2" width="3.375" style="1" customWidth="1"/>
    <col min="3" max="3" width="10.25" style="1" customWidth="1"/>
    <col min="4" max="4" width="31.25" style="1" customWidth="1"/>
    <col min="5" max="9" width="11.75" style="1" customWidth="1"/>
    <col min="10" max="10" width="18.125" style="89" customWidth="1"/>
    <col min="11" max="11" width="9" style="1" customWidth="1"/>
    <col min="12" max="16384" width="9" style="1"/>
  </cols>
  <sheetData>
    <row r="1" spans="1:10" ht="22.5" customHeight="1">
      <c r="B1" s="128" t="s">
        <v>40</v>
      </c>
      <c r="C1" s="497" t="s">
        <v>1031</v>
      </c>
      <c r="D1" s="498"/>
      <c r="E1" s="501"/>
      <c r="F1" s="179"/>
      <c r="G1" s="179"/>
      <c r="H1" s="179"/>
      <c r="I1" s="179"/>
      <c r="J1" s="505" t="s">
        <v>775</v>
      </c>
    </row>
    <row r="2" spans="1:10" ht="22.5" customHeight="1">
      <c r="A2" s="90"/>
      <c r="B2" s="496"/>
      <c r="C2" s="499"/>
      <c r="D2" s="500"/>
      <c r="E2" s="161"/>
      <c r="F2" s="502"/>
      <c r="G2" s="502"/>
      <c r="H2" s="502"/>
      <c r="I2" s="502"/>
      <c r="J2" s="506"/>
    </row>
    <row r="3" spans="1:10" ht="18" customHeight="1">
      <c r="B3" s="465">
        <v>191</v>
      </c>
      <c r="C3" s="140" t="s">
        <v>462</v>
      </c>
      <c r="D3" s="507" t="str">
        <f>IF(B3="","",VLOOKUP(B3,data!$A$1:$CA$300,9,FALSE))</f>
        <v>潟上市地域包括支援センター</v>
      </c>
      <c r="E3" s="481" t="s">
        <v>259</v>
      </c>
      <c r="F3" s="482"/>
      <c r="G3" s="482"/>
      <c r="H3" s="482"/>
      <c r="I3" s="482"/>
      <c r="J3" s="467" t="str">
        <f>IF(B3="","",VLOOKUP(B3,data!$A$1:$CA$300,78,FALSE))</f>
        <v/>
      </c>
    </row>
    <row r="4" spans="1:10" ht="18" customHeight="1">
      <c r="B4" s="465"/>
      <c r="C4" s="141"/>
      <c r="D4" s="469"/>
      <c r="E4" s="483" t="str">
        <f>IF(B3="","",VLOOKUP(B3,data!$A$1:$CA$300,24,FALSE))</f>
        <v>08:30</v>
      </c>
      <c r="F4" s="484"/>
      <c r="G4" s="21" t="s">
        <v>8</v>
      </c>
      <c r="H4" s="485" t="str">
        <f>IF(B3="","",VLOOKUP(B3,data!$A$1:$CA$300,25,FALSE))</f>
        <v>17:15</v>
      </c>
      <c r="I4" s="486"/>
      <c r="J4" s="467"/>
    </row>
    <row r="5" spans="1:10" ht="18" customHeight="1">
      <c r="B5" s="465"/>
      <c r="C5" s="12" t="s">
        <v>637</v>
      </c>
      <c r="D5" s="16" t="str">
        <f>IF(B3="","",VLOOKUP(B3,data!$A$1:$CA$300,10,FALSE))</f>
        <v>010-0201</v>
      </c>
      <c r="E5" s="473" t="s">
        <v>1185</v>
      </c>
      <c r="F5" s="474"/>
      <c r="G5" s="474"/>
      <c r="H5" s="474"/>
      <c r="I5" s="474"/>
      <c r="J5" s="467"/>
    </row>
    <row r="6" spans="1:10" ht="18" customHeight="1">
      <c r="B6" s="465"/>
      <c r="C6" s="140" t="s">
        <v>515</v>
      </c>
      <c r="D6" s="132" t="str">
        <f>IF(B3="","",VLOOKUP(B3,data!$A$1:$CA$300,11,FALSE))</f>
        <v>潟上市天王字棒沼台226-1</v>
      </c>
      <c r="E6" s="501" t="str">
        <f>IF(B3="","",VLOOKUP(B3,data!$A$1:$CA$300,26,FALSE))</f>
        <v>土曜、日曜、祝日、年末年始（12/29～1/3）</v>
      </c>
      <c r="F6" s="527"/>
      <c r="G6" s="527"/>
      <c r="H6" s="527"/>
      <c r="I6" s="528"/>
      <c r="J6" s="467"/>
    </row>
    <row r="7" spans="1:10" ht="18" customHeight="1">
      <c r="B7" s="465"/>
      <c r="C7" s="140"/>
      <c r="D7" s="132"/>
      <c r="E7" s="475" t="s">
        <v>1325</v>
      </c>
      <c r="F7" s="476"/>
      <c r="G7" s="476"/>
      <c r="H7" s="476"/>
      <c r="I7" s="477"/>
      <c r="J7" s="467"/>
    </row>
    <row r="8" spans="1:10" ht="18" customHeight="1">
      <c r="B8" s="465"/>
      <c r="C8" s="12" t="s">
        <v>526</v>
      </c>
      <c r="D8" s="17" t="str">
        <f>IF(B3="","",VLOOKUP(B3,data!$A$1:$CA$300,12,FALSE))</f>
        <v>018-853-5318</v>
      </c>
      <c r="E8" s="523" t="str">
        <f>HYPERLINK(IF(B3="","",VLOOKUP(B3,data!$A$1:$CA$300,14,FALSE)))</f>
        <v>https://www.city.katagami.lg.jp/gyosei/kenko_fukushi/kaigo/chiikihokatsucenter/index.html</v>
      </c>
      <c r="F8" s="524"/>
      <c r="G8" s="524"/>
      <c r="H8" s="524"/>
      <c r="I8" s="525"/>
      <c r="J8" s="467"/>
    </row>
    <row r="9" spans="1:10" ht="18" customHeight="1">
      <c r="B9" s="466"/>
      <c r="C9" s="13" t="s">
        <v>1184</v>
      </c>
      <c r="D9" s="18" t="str">
        <f>IF(B3="","",VLOOKUP(B3,data!$A$1:$CA$300,13,FALSE))</f>
        <v>018-853-5233</v>
      </c>
      <c r="E9" s="526"/>
      <c r="F9" s="479"/>
      <c r="G9" s="479"/>
      <c r="H9" s="479"/>
      <c r="I9" s="480"/>
      <c r="J9" s="467"/>
    </row>
    <row r="10" spans="1:10" ht="18" customHeight="1">
      <c r="B10" s="465">
        <v>192</v>
      </c>
      <c r="C10" s="140" t="s">
        <v>462</v>
      </c>
      <c r="D10" s="507" t="str">
        <f>IF(B10="","",VLOOKUP(B10,data!$A$1:$CA$300,9,FALSE))</f>
        <v>井川町地域包括支援センター</v>
      </c>
      <c r="E10" s="481" t="s">
        <v>1260</v>
      </c>
      <c r="F10" s="482"/>
      <c r="G10" s="482"/>
      <c r="H10" s="482"/>
      <c r="I10" s="482"/>
      <c r="J10" s="467" t="str">
        <f>IF(B10="","",VLOOKUP(B10,data!$A$1:$CA$300,78,FALSE))</f>
        <v/>
      </c>
    </row>
    <row r="11" spans="1:10" ht="18" customHeight="1">
      <c r="B11" s="465"/>
      <c r="C11" s="141"/>
      <c r="D11" s="469"/>
      <c r="E11" s="483" t="str">
        <f>IF(B10="","",VLOOKUP(B10,data!$A$1:$CA$300,24,FALSE))</f>
        <v>08:30</v>
      </c>
      <c r="F11" s="484"/>
      <c r="G11" s="21" t="s">
        <v>8</v>
      </c>
      <c r="H11" s="485" t="str">
        <f>IF(B10="","",VLOOKUP(B10,data!$A$1:$CA$300,25,FALSE))</f>
        <v>17:15</v>
      </c>
      <c r="I11" s="486"/>
      <c r="J11" s="467"/>
    </row>
    <row r="12" spans="1:10" ht="18" customHeight="1">
      <c r="B12" s="465"/>
      <c r="C12" s="12" t="s">
        <v>637</v>
      </c>
      <c r="D12" s="16" t="str">
        <f>IF(B10="","",VLOOKUP(B10,data!$A$1:$CA$300,10,FALSE))</f>
        <v>018-1512</v>
      </c>
      <c r="E12" s="473" t="s">
        <v>1185</v>
      </c>
      <c r="F12" s="474"/>
      <c r="G12" s="474"/>
      <c r="H12" s="474"/>
      <c r="I12" s="474"/>
      <c r="J12" s="467"/>
    </row>
    <row r="13" spans="1:10" ht="18" customHeight="1">
      <c r="B13" s="465"/>
      <c r="C13" s="140" t="s">
        <v>515</v>
      </c>
      <c r="D13" s="132" t="str">
        <f>IF(B10="","",VLOOKUP(B10,data!$A$1:$CA$300,11,FALSE))</f>
        <v>井川町北川尻字海老沢樋ノ口106-1</v>
      </c>
      <c r="E13" s="501" t="str">
        <f>IF(B10="","",VLOOKUP(B10,data!$A$1:$CA$300,26,FALSE))</f>
        <v>土曜、日曜、祝日、年末年始（12/29～1/3）</v>
      </c>
      <c r="F13" s="527"/>
      <c r="G13" s="527"/>
      <c r="H13" s="527"/>
      <c r="I13" s="528"/>
      <c r="J13" s="467"/>
    </row>
    <row r="14" spans="1:10" ht="18" customHeight="1">
      <c r="B14" s="465"/>
      <c r="C14" s="140"/>
      <c r="D14" s="132"/>
      <c r="E14" s="475" t="s">
        <v>1325</v>
      </c>
      <c r="F14" s="476"/>
      <c r="G14" s="476"/>
      <c r="H14" s="476"/>
      <c r="I14" s="477"/>
      <c r="J14" s="467"/>
    </row>
    <row r="15" spans="1:10" ht="18" customHeight="1">
      <c r="B15" s="465"/>
      <c r="C15" s="12" t="s">
        <v>526</v>
      </c>
      <c r="D15" s="17" t="str">
        <f>IF(B10="","",VLOOKUP(B10,data!$A$1:$CA$300,12,FALSE))</f>
        <v>018-893-5230</v>
      </c>
      <c r="E15" s="523" t="str">
        <f>HYPERLINK(IF(B10="","",VLOOKUP(B10,data!$A$1:$CA$300,14,FALSE)))</f>
        <v>http://www.town.ikawa.akita.jp/docs/2012112000029/</v>
      </c>
      <c r="F15" s="524"/>
      <c r="G15" s="524"/>
      <c r="H15" s="524"/>
      <c r="I15" s="525"/>
      <c r="J15" s="467"/>
    </row>
    <row r="16" spans="1:10" ht="18" customHeight="1">
      <c r="B16" s="466"/>
      <c r="C16" s="13" t="s">
        <v>1184</v>
      </c>
      <c r="D16" s="18" t="str">
        <f>IF(B10="","",VLOOKUP(B10,data!$A$1:$CA$300,13,FALSE))</f>
        <v>018-874-4067</v>
      </c>
      <c r="E16" s="526"/>
      <c r="F16" s="479"/>
      <c r="G16" s="479"/>
      <c r="H16" s="479"/>
      <c r="I16" s="480"/>
      <c r="J16" s="467"/>
    </row>
    <row r="17" spans="2:10" ht="18" customHeight="1">
      <c r="B17" s="465">
        <v>193</v>
      </c>
      <c r="C17" s="140" t="s">
        <v>462</v>
      </c>
      <c r="D17" s="507" t="str">
        <f>IF(B17="","",VLOOKUP(B17,data!$A$1:$CA$300,9,FALSE))</f>
        <v>五城目町地域包括支援センター</v>
      </c>
      <c r="E17" s="481" t="s">
        <v>1260</v>
      </c>
      <c r="F17" s="482"/>
      <c r="G17" s="482"/>
      <c r="H17" s="482"/>
      <c r="I17" s="482"/>
      <c r="J17" s="467" t="str">
        <f>IF(B17="","",VLOOKUP(B17,data!$A$1:$CA$300,78,FALSE))</f>
        <v/>
      </c>
    </row>
    <row r="18" spans="2:10" ht="18" customHeight="1">
      <c r="B18" s="465"/>
      <c r="C18" s="141"/>
      <c r="D18" s="469"/>
      <c r="E18" s="483" t="str">
        <f>IF(B17="","",VLOOKUP(B17,data!$A$1:$CA$300,24,FALSE))</f>
        <v>08:30</v>
      </c>
      <c r="F18" s="484"/>
      <c r="G18" s="21" t="s">
        <v>8</v>
      </c>
      <c r="H18" s="485" t="str">
        <f>IF(B17="","",VLOOKUP(B17,data!$A$1:$CA$300,25,FALSE))</f>
        <v>17:15</v>
      </c>
      <c r="I18" s="486"/>
      <c r="J18" s="467"/>
    </row>
    <row r="19" spans="2:10" ht="18" customHeight="1">
      <c r="B19" s="465"/>
      <c r="C19" s="12" t="s">
        <v>637</v>
      </c>
      <c r="D19" s="16" t="str">
        <f>IF(B17="","",VLOOKUP(B17,data!$A$1:$CA$300,10,FALSE))</f>
        <v>018-1792</v>
      </c>
      <c r="E19" s="473" t="s">
        <v>1185</v>
      </c>
      <c r="F19" s="474"/>
      <c r="G19" s="474"/>
      <c r="H19" s="474"/>
      <c r="I19" s="474"/>
      <c r="J19" s="467"/>
    </row>
    <row r="20" spans="2:10" ht="18" customHeight="1">
      <c r="B20" s="465"/>
      <c r="C20" s="140" t="s">
        <v>515</v>
      </c>
      <c r="D20" s="132" t="str">
        <f>IF(B17="","",VLOOKUP(B17,data!$A$1:$CA$300,11,FALSE))</f>
        <v>五城目町西磯ノ目1-1-1</v>
      </c>
      <c r="E20" s="501" t="str">
        <f>IF(B17="","",VLOOKUP(B17,data!$A$1:$CA$300,26,FALSE))</f>
        <v>土曜、日曜、祝日、年末年始（12/29～1/3）</v>
      </c>
      <c r="F20" s="527"/>
      <c r="G20" s="527"/>
      <c r="H20" s="527"/>
      <c r="I20" s="528"/>
      <c r="J20" s="467"/>
    </row>
    <row r="21" spans="2:10" ht="18" customHeight="1">
      <c r="B21" s="465"/>
      <c r="C21" s="140"/>
      <c r="D21" s="132"/>
      <c r="E21" s="475" t="s">
        <v>1325</v>
      </c>
      <c r="F21" s="476"/>
      <c r="G21" s="476"/>
      <c r="H21" s="476"/>
      <c r="I21" s="477"/>
      <c r="J21" s="467"/>
    </row>
    <row r="22" spans="2:10" ht="18" customHeight="1">
      <c r="B22" s="465"/>
      <c r="C22" s="12" t="s">
        <v>526</v>
      </c>
      <c r="D22" s="17" t="str">
        <f>IF(B17="","",VLOOKUP(B17,data!$A$1:$CA$300,12,FALSE))</f>
        <v>018-855-1070</v>
      </c>
      <c r="E22" s="523" t="str">
        <f>HYPERLINK(IF(B17="","",VLOOKUP(B17,data!$A$1:$CA$300,14,FALSE)))</f>
        <v>https://www.town.gojome.akita.jp/kenkouiryoufukusi/hokatu/117</v>
      </c>
      <c r="F22" s="524"/>
      <c r="G22" s="524"/>
      <c r="H22" s="524"/>
      <c r="I22" s="525"/>
      <c r="J22" s="467"/>
    </row>
    <row r="23" spans="2:10" ht="18" customHeight="1">
      <c r="B23" s="466"/>
      <c r="C23" s="13" t="s">
        <v>1184</v>
      </c>
      <c r="D23" s="18" t="str">
        <f>IF(B17="","",VLOOKUP(B17,data!$A$1:$CA$300,13,FALSE))</f>
        <v>018-855-1718</v>
      </c>
      <c r="E23" s="526"/>
      <c r="F23" s="479"/>
      <c r="G23" s="479"/>
      <c r="H23" s="479"/>
      <c r="I23" s="480"/>
      <c r="J23" s="467"/>
    </row>
    <row r="24" spans="2:10" ht="18" customHeight="1">
      <c r="B24" s="465">
        <v>194</v>
      </c>
      <c r="C24" s="140" t="s">
        <v>462</v>
      </c>
      <c r="D24" s="507" t="str">
        <f>IF(B24="","",VLOOKUP(B24,data!$A$1:$CA$300,9,FALSE))</f>
        <v>八郎潟町地域包括支援センター</v>
      </c>
      <c r="E24" s="481" t="s">
        <v>1260</v>
      </c>
      <c r="F24" s="482"/>
      <c r="G24" s="482"/>
      <c r="H24" s="482"/>
      <c r="I24" s="482"/>
      <c r="J24" s="467" t="str">
        <f>IF(B24="","",VLOOKUP(B24,data!$A$1:$CA$300,78,FALSE))</f>
        <v/>
      </c>
    </row>
    <row r="25" spans="2:10" ht="18" customHeight="1">
      <c r="B25" s="465"/>
      <c r="C25" s="141"/>
      <c r="D25" s="469"/>
      <c r="E25" s="483" t="str">
        <f>IF(B24="","",VLOOKUP(B24,data!$A$1:$CA$300,24,FALSE))</f>
        <v>08:30</v>
      </c>
      <c r="F25" s="484"/>
      <c r="G25" s="21" t="s">
        <v>8</v>
      </c>
      <c r="H25" s="485" t="str">
        <f>IF(B24="","",VLOOKUP(B24,data!$A$1:$CA$300,25,FALSE))</f>
        <v>17:15</v>
      </c>
      <c r="I25" s="486"/>
      <c r="J25" s="467"/>
    </row>
    <row r="26" spans="2:10" ht="18" customHeight="1">
      <c r="B26" s="465"/>
      <c r="C26" s="12" t="s">
        <v>637</v>
      </c>
      <c r="D26" s="16" t="str">
        <f>IF(B24="","",VLOOKUP(B24,data!$A$1:$CA$300,10,FALSE))</f>
        <v>018-1616</v>
      </c>
      <c r="E26" s="473" t="s">
        <v>1185</v>
      </c>
      <c r="F26" s="474"/>
      <c r="G26" s="474"/>
      <c r="H26" s="474"/>
      <c r="I26" s="474"/>
      <c r="J26" s="467"/>
    </row>
    <row r="27" spans="2:10" ht="18" customHeight="1">
      <c r="B27" s="465"/>
      <c r="C27" s="140" t="s">
        <v>515</v>
      </c>
      <c r="D27" s="132" t="str">
        <f>IF(B24="","",VLOOKUP(B24,data!$A$1:$CA$300,11,FALSE))</f>
        <v>八郎潟町字大道80</v>
      </c>
      <c r="E27" s="501" t="str">
        <f>IF(B24="","",VLOOKUP(B24,data!$A$1:$CA$300,26,FALSE))</f>
        <v>土曜、日曜、祝日、年末年始（12/29～1/3）</v>
      </c>
      <c r="F27" s="527"/>
      <c r="G27" s="527"/>
      <c r="H27" s="527"/>
      <c r="I27" s="528"/>
      <c r="J27" s="467"/>
    </row>
    <row r="28" spans="2:10" ht="18" customHeight="1">
      <c r="B28" s="465"/>
      <c r="C28" s="140"/>
      <c r="D28" s="132"/>
      <c r="E28" s="475" t="s">
        <v>1325</v>
      </c>
      <c r="F28" s="476"/>
      <c r="G28" s="476"/>
      <c r="H28" s="476"/>
      <c r="I28" s="477"/>
      <c r="J28" s="467"/>
    </row>
    <row r="29" spans="2:10" ht="18" customHeight="1">
      <c r="B29" s="465"/>
      <c r="C29" s="12" t="s">
        <v>526</v>
      </c>
      <c r="D29" s="17" t="str">
        <f>IF(B24="","",VLOOKUP(B24,data!$A$1:$CA$300,12,FALSE))</f>
        <v>018-875-2835</v>
      </c>
      <c r="E29" s="523" t="str">
        <f>HYPERLINK(IF(B24="","",VLOOKUP(B24,data!$A$1:$CA$300,14,FALSE)))</f>
        <v>https://www.town.hachirogata.akita.jp/kenko/1003955/index.html</v>
      </c>
      <c r="F29" s="524"/>
      <c r="G29" s="524"/>
      <c r="H29" s="524"/>
      <c r="I29" s="525"/>
      <c r="J29" s="467"/>
    </row>
    <row r="30" spans="2:10" ht="18" customHeight="1">
      <c r="B30" s="466"/>
      <c r="C30" s="13" t="s">
        <v>1184</v>
      </c>
      <c r="D30" s="18" t="str">
        <f>IF(B24="","",VLOOKUP(B24,data!$A$1:$CA$300,13,FALSE))</f>
        <v>018-875-2805</v>
      </c>
      <c r="E30" s="526"/>
      <c r="F30" s="479"/>
      <c r="G30" s="479"/>
      <c r="H30" s="479"/>
      <c r="I30" s="480"/>
      <c r="J30" s="467"/>
    </row>
    <row r="31" spans="2:10" ht="18" customHeight="1">
      <c r="B31" s="522">
        <v>195</v>
      </c>
      <c r="C31" s="139" t="s">
        <v>462</v>
      </c>
      <c r="D31" s="468" t="str">
        <f>IF(B31="","",VLOOKUP(B31,data!$A$1:$CA$300,9,FALSE))</f>
        <v>大潟村地域包括支援センター</v>
      </c>
      <c r="E31" s="166" t="s">
        <v>1260</v>
      </c>
      <c r="F31" s="167"/>
      <c r="G31" s="167"/>
      <c r="H31" s="167"/>
      <c r="I31" s="167"/>
      <c r="J31" s="467" t="str">
        <f>IF(B31="","",VLOOKUP(B31,data!$A$1:$CA$300,78,FALSE))</f>
        <v/>
      </c>
    </row>
    <row r="32" spans="2:10" ht="18" customHeight="1">
      <c r="B32" s="465"/>
      <c r="C32" s="141"/>
      <c r="D32" s="469"/>
      <c r="E32" s="483" t="str">
        <f>IF(B31="","",VLOOKUP(B31,data!$A$1:$CA$300,24,FALSE))</f>
        <v>08:30</v>
      </c>
      <c r="F32" s="484"/>
      <c r="G32" s="21" t="s">
        <v>8</v>
      </c>
      <c r="H32" s="485" t="str">
        <f>IF(B31="","",VLOOKUP(B31,data!$A$1:$CA$300,25,FALSE))</f>
        <v>17:15</v>
      </c>
      <c r="I32" s="486"/>
      <c r="J32" s="467"/>
    </row>
    <row r="33" spans="2:10" ht="18" customHeight="1">
      <c r="B33" s="465"/>
      <c r="C33" s="12" t="s">
        <v>637</v>
      </c>
      <c r="D33" s="16" t="str">
        <f>IF(B31="","",VLOOKUP(B31,data!$A$1:$CA$300,10,FALSE))</f>
        <v>010-0445</v>
      </c>
      <c r="E33" s="473" t="s">
        <v>1185</v>
      </c>
      <c r="F33" s="474"/>
      <c r="G33" s="474"/>
      <c r="H33" s="474"/>
      <c r="I33" s="474"/>
      <c r="J33" s="467"/>
    </row>
    <row r="34" spans="2:10" ht="18" customHeight="1">
      <c r="B34" s="465"/>
      <c r="C34" s="140" t="s">
        <v>515</v>
      </c>
      <c r="D34" s="132" t="str">
        <f>IF(B31="","",VLOOKUP(B31,data!$A$1:$CA$300,11,FALSE))</f>
        <v>大潟村字西3-3</v>
      </c>
      <c r="E34" s="501" t="str">
        <f>IF(B31="","",VLOOKUP(B31,data!$A$1:$CA$300,26,FALSE))</f>
        <v>土曜、日曜、祝日、年末年始（12/29～1/3）</v>
      </c>
      <c r="F34" s="527"/>
      <c r="G34" s="527"/>
      <c r="H34" s="527"/>
      <c r="I34" s="528"/>
      <c r="J34" s="467"/>
    </row>
    <row r="35" spans="2:10" ht="18" customHeight="1">
      <c r="B35" s="465"/>
      <c r="C35" s="140"/>
      <c r="D35" s="132"/>
      <c r="E35" s="475" t="s">
        <v>1325</v>
      </c>
      <c r="F35" s="476"/>
      <c r="G35" s="476"/>
      <c r="H35" s="476"/>
      <c r="I35" s="477"/>
      <c r="J35" s="467"/>
    </row>
    <row r="36" spans="2:10" ht="18" customHeight="1">
      <c r="B36" s="465"/>
      <c r="C36" s="12" t="s">
        <v>526</v>
      </c>
      <c r="D36" s="17" t="str">
        <f>IF(B31="","",VLOOKUP(B31,data!$A$1:$CA$300,12,FALSE))</f>
        <v>0185-22-4321</v>
      </c>
      <c r="E36" s="523" t="str">
        <f>HYPERLINK(IF(B31="","",VLOOKUP(B31,data!$A$1:$CA$300,14,FALSE)))</f>
        <v>https://www.vill.ogata.akita.jp/archive/contents-21</v>
      </c>
      <c r="F36" s="524"/>
      <c r="G36" s="524"/>
      <c r="H36" s="524"/>
      <c r="I36" s="525"/>
      <c r="J36" s="467"/>
    </row>
    <row r="37" spans="2:10" ht="18" customHeight="1">
      <c r="B37" s="466"/>
      <c r="C37" s="13" t="s">
        <v>1184</v>
      </c>
      <c r="D37" s="18" t="str">
        <f>IF(B31="","",VLOOKUP(B31,data!$A$1:$CA$300,13,FALSE))</f>
        <v>0185-22-4511</v>
      </c>
      <c r="E37" s="526"/>
      <c r="F37" s="479"/>
      <c r="G37" s="479"/>
      <c r="H37" s="479"/>
      <c r="I37" s="480"/>
      <c r="J37" s="467"/>
    </row>
  </sheetData>
  <mergeCells count="69">
    <mergeCell ref="E3:I3"/>
    <mergeCell ref="E4:F4"/>
    <mergeCell ref="H4:I4"/>
    <mergeCell ref="E5:I5"/>
    <mergeCell ref="E6:I6"/>
    <mergeCell ref="H18:I18"/>
    <mergeCell ref="E7:I7"/>
    <mergeCell ref="E10:I10"/>
    <mergeCell ref="E11:F11"/>
    <mergeCell ref="H11:I11"/>
    <mergeCell ref="E12:I12"/>
    <mergeCell ref="E31:I31"/>
    <mergeCell ref="E32:F32"/>
    <mergeCell ref="H32:I32"/>
    <mergeCell ref="E19:I19"/>
    <mergeCell ref="E20:I20"/>
    <mergeCell ref="E21:I21"/>
    <mergeCell ref="E24:I24"/>
    <mergeCell ref="E25:F25"/>
    <mergeCell ref="H25:I25"/>
    <mergeCell ref="E22:I23"/>
    <mergeCell ref="E33:I33"/>
    <mergeCell ref="E34:I34"/>
    <mergeCell ref="E35:I35"/>
    <mergeCell ref="B1:B2"/>
    <mergeCell ref="C1:D2"/>
    <mergeCell ref="E1:I2"/>
    <mergeCell ref="E8:I9"/>
    <mergeCell ref="C10:C11"/>
    <mergeCell ref="D10:D11"/>
    <mergeCell ref="C13:C14"/>
    <mergeCell ref="D13:D14"/>
    <mergeCell ref="E15:I16"/>
    <mergeCell ref="C17:C18"/>
    <mergeCell ref="D17:D18"/>
    <mergeCell ref="C20:C21"/>
    <mergeCell ref="D20:D21"/>
    <mergeCell ref="D24:D25"/>
    <mergeCell ref="C27:C28"/>
    <mergeCell ref="D27:D28"/>
    <mergeCell ref="E29:I30"/>
    <mergeCell ref="J1:J2"/>
    <mergeCell ref="C3:C4"/>
    <mergeCell ref="D3:D4"/>
    <mergeCell ref="C6:C7"/>
    <mergeCell ref="D6:D7"/>
    <mergeCell ref="E26:I26"/>
    <mergeCell ref="E27:I27"/>
    <mergeCell ref="E28:I28"/>
    <mergeCell ref="E13:I13"/>
    <mergeCell ref="E14:I14"/>
    <mergeCell ref="E17:I17"/>
    <mergeCell ref="E18:F18"/>
    <mergeCell ref="B24:B30"/>
    <mergeCell ref="J24:J30"/>
    <mergeCell ref="B31:B37"/>
    <mergeCell ref="J31:J37"/>
    <mergeCell ref="B3:B9"/>
    <mergeCell ref="J3:J9"/>
    <mergeCell ref="B10:B16"/>
    <mergeCell ref="J10:J16"/>
    <mergeCell ref="B17:B23"/>
    <mergeCell ref="J17:J23"/>
    <mergeCell ref="C31:C32"/>
    <mergeCell ref="D31:D32"/>
    <mergeCell ref="C34:C35"/>
    <mergeCell ref="D34:D35"/>
    <mergeCell ref="E36:I37"/>
    <mergeCell ref="C24:C25"/>
  </mergeCells>
  <phoneticPr fontId="3" type="Hiragana"/>
  <pageMargins left="0.50314960629921257" right="0.50314960629921257" top="0.35629921259842523" bottom="0.35629921259842523" header="0.3" footer="0.3"/>
  <pageSetup paperSize="9" orientation="landscape"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pageSetUpPr fitToPage="1"/>
  </sheetPr>
  <dimension ref="A1:CB196"/>
  <sheetViews>
    <sheetView showZeros="0" workbookViewId="0">
      <pane xSplit="9" ySplit="1" topLeftCell="K104" activePane="bottomRight" state="frozenSplit"/>
      <selection pane="topRight" activeCell="J2" sqref="J2"/>
      <selection pane="bottomLeft" activeCell="J188" sqref="J188"/>
      <selection pane="bottomRight" activeCell="N2" sqref="N2"/>
    </sheetView>
  </sheetViews>
  <sheetFormatPr defaultRowHeight="13.5"/>
  <cols>
    <col min="1" max="1" width="5.375" style="91" customWidth="1"/>
    <col min="2" max="2" width="9.25" style="92" hidden="1" customWidth="1"/>
    <col min="3" max="3" width="21.25" style="92" hidden="1" customWidth="1"/>
    <col min="4" max="4" width="11.375" style="92" hidden="1" bestFit="1" customWidth="1"/>
    <col min="5" max="5" width="10.125" style="92" hidden="1" customWidth="1"/>
    <col min="6" max="7" width="11.375" style="92" hidden="1" bestFit="1" customWidth="1"/>
    <col min="8" max="8" width="11.625" style="92" hidden="1" customWidth="1"/>
    <col min="9" max="9" width="33" style="92" customWidth="1"/>
    <col min="10" max="10" width="16.375" style="92" customWidth="1"/>
    <col min="11" max="11" width="38.875" style="92" customWidth="1"/>
    <col min="12" max="13" width="14.875" style="92" customWidth="1"/>
    <col min="14" max="14" width="47.25" style="92" customWidth="1"/>
    <col min="15" max="15" width="22.375" style="92" customWidth="1"/>
    <col min="16" max="16" width="44.25" style="92" customWidth="1"/>
    <col min="17" max="17" width="21.375" style="92" customWidth="1"/>
    <col min="18" max="18" width="33.25" style="92" bestFit="1" customWidth="1"/>
    <col min="19" max="20" width="12.375" style="92" customWidth="1"/>
    <col min="21" max="21" width="12.75" style="92" customWidth="1"/>
    <col min="22" max="25" width="12.5" style="92" customWidth="1"/>
    <col min="26" max="26" width="22.625" style="93" customWidth="1"/>
    <col min="27" max="27" width="13.5" style="92" bestFit="1" customWidth="1"/>
    <col min="28" max="38" width="12.375" style="92" customWidth="1"/>
    <col min="39" max="39" width="13.5" style="92" bestFit="1" customWidth="1"/>
    <col min="40" max="40" width="15.25" style="92" bestFit="1" customWidth="1"/>
    <col min="41" max="41" width="13.5" style="92" bestFit="1" customWidth="1"/>
    <col min="42" max="42" width="15.25" style="92" bestFit="1" customWidth="1"/>
    <col min="43" max="43" width="13.5" style="92" bestFit="1" customWidth="1"/>
    <col min="44" max="44" width="15.25" style="92" bestFit="1" customWidth="1"/>
    <col min="45" max="45" width="13.5" style="92" bestFit="1" customWidth="1"/>
    <col min="46" max="46" width="15.25" style="92" bestFit="1" customWidth="1"/>
    <col min="47" max="47" width="13.5" style="92" bestFit="1" customWidth="1"/>
    <col min="48" max="48" width="15.25" style="92" bestFit="1" customWidth="1"/>
    <col min="49" max="49" width="14.5" style="92" bestFit="1" customWidth="1"/>
    <col min="50" max="50" width="15.25" style="92" bestFit="1" customWidth="1"/>
    <col min="51" max="51" width="14.5" style="92" bestFit="1" customWidth="1"/>
    <col min="52" max="52" width="17.375" style="92" bestFit="1" customWidth="1"/>
    <col min="53" max="53" width="14.5" style="92" bestFit="1" customWidth="1"/>
    <col min="54" max="54" width="15.25" style="92" bestFit="1" customWidth="1"/>
    <col min="55" max="55" width="14.5" style="92" bestFit="1" customWidth="1"/>
    <col min="56" max="56" width="15.25" style="92" bestFit="1" customWidth="1"/>
    <col min="57" max="57" width="14.5" style="92" bestFit="1" customWidth="1"/>
    <col min="58" max="58" width="21.5" style="92" bestFit="1" customWidth="1"/>
    <col min="59" max="59" width="14.5" style="92" bestFit="1" customWidth="1"/>
    <col min="60" max="60" width="40.25" style="92" bestFit="1" customWidth="1"/>
    <col min="61" max="61" width="14.5" style="92" bestFit="1" customWidth="1"/>
    <col min="62" max="62" width="15.25" style="92" bestFit="1" customWidth="1"/>
    <col min="63" max="63" width="15.125" style="92" bestFit="1" customWidth="1"/>
    <col min="64" max="64" width="29.875" style="92" bestFit="1" customWidth="1"/>
    <col min="65" max="65" width="13.5" style="92" bestFit="1" customWidth="1"/>
    <col min="66" max="66" width="11.875" style="92" bestFit="1" customWidth="1"/>
    <col min="67" max="67" width="13.5" style="92" bestFit="1" customWidth="1"/>
    <col min="68" max="68" width="21.75" style="92" bestFit="1" customWidth="1"/>
    <col min="69" max="69" width="13.5" style="92" bestFit="1" customWidth="1"/>
    <col min="70" max="70" width="11.875" style="92" bestFit="1" customWidth="1"/>
    <col min="71" max="71" width="15" style="92" bestFit="1" customWidth="1"/>
    <col min="72" max="72" width="24.25" style="92" bestFit="1" customWidth="1"/>
    <col min="73" max="73" width="9.25" style="92" bestFit="1" customWidth="1"/>
    <col min="74" max="76" width="11.375" style="92" customWidth="1"/>
    <col min="77" max="77" width="20.125" style="92" customWidth="1"/>
    <col min="78" max="78" width="30.625" style="93" customWidth="1"/>
    <col min="79" max="79" width="26.5" style="92" customWidth="1"/>
    <col min="80" max="80" width="9" style="92" customWidth="1"/>
    <col min="81" max="16384" width="9" style="92"/>
  </cols>
  <sheetData>
    <row r="1" spans="1:80" s="93" customFormat="1" ht="54">
      <c r="A1" s="96" t="s">
        <v>1242</v>
      </c>
      <c r="B1" s="98" t="s">
        <v>10</v>
      </c>
      <c r="C1" s="98" t="s">
        <v>388</v>
      </c>
      <c r="D1" s="98" t="s">
        <v>27</v>
      </c>
      <c r="E1" s="98" t="s">
        <v>565</v>
      </c>
      <c r="F1" s="98" t="s">
        <v>567</v>
      </c>
      <c r="G1" s="98" t="s">
        <v>452</v>
      </c>
      <c r="H1" s="98" t="s">
        <v>570</v>
      </c>
      <c r="I1" s="98" t="s">
        <v>379</v>
      </c>
      <c r="J1" s="98" t="s">
        <v>1441</v>
      </c>
      <c r="K1" s="98" t="s">
        <v>67</v>
      </c>
      <c r="L1" s="98" t="s">
        <v>1442</v>
      </c>
      <c r="M1" s="98" t="s">
        <v>1443</v>
      </c>
      <c r="N1" s="98" t="s">
        <v>97</v>
      </c>
      <c r="O1" s="108" t="s">
        <v>790</v>
      </c>
      <c r="P1" s="98" t="s">
        <v>63</v>
      </c>
      <c r="Q1" s="109" t="s">
        <v>1257</v>
      </c>
      <c r="R1" s="98" t="s">
        <v>369</v>
      </c>
      <c r="S1" s="98" t="s">
        <v>993</v>
      </c>
      <c r="T1" s="98" t="s">
        <v>1002</v>
      </c>
      <c r="U1" s="98" t="s">
        <v>1006</v>
      </c>
      <c r="V1" s="98" t="s">
        <v>217</v>
      </c>
      <c r="W1" s="98" t="s">
        <v>1011</v>
      </c>
      <c r="X1" s="98" t="s">
        <v>1018</v>
      </c>
      <c r="Y1" s="98" t="s">
        <v>1025</v>
      </c>
      <c r="Z1" s="98" t="s">
        <v>260</v>
      </c>
      <c r="AA1" s="98" t="s">
        <v>332</v>
      </c>
      <c r="AB1" s="98" t="s">
        <v>1061</v>
      </c>
      <c r="AC1" s="98" t="s">
        <v>1169</v>
      </c>
      <c r="AD1" s="98" t="s">
        <v>1061</v>
      </c>
      <c r="AE1" s="103" t="s">
        <v>485</v>
      </c>
      <c r="AF1" s="111" t="s">
        <v>1061</v>
      </c>
      <c r="AG1" s="103" t="s">
        <v>1064</v>
      </c>
      <c r="AH1" s="111" t="s">
        <v>1061</v>
      </c>
      <c r="AI1" s="103" t="s">
        <v>1159</v>
      </c>
      <c r="AJ1" s="111" t="s">
        <v>1061</v>
      </c>
      <c r="AK1" s="103" t="s">
        <v>1160</v>
      </c>
      <c r="AL1" s="111" t="s">
        <v>1061</v>
      </c>
      <c r="AM1" s="103" t="s">
        <v>1161</v>
      </c>
      <c r="AN1" s="111" t="s">
        <v>1061</v>
      </c>
      <c r="AO1" s="103" t="s">
        <v>755</v>
      </c>
      <c r="AP1" s="111" t="s">
        <v>1061</v>
      </c>
      <c r="AQ1" s="103" t="s">
        <v>1162</v>
      </c>
      <c r="AR1" s="111" t="s">
        <v>1061</v>
      </c>
      <c r="AS1" s="103" t="s">
        <v>1050</v>
      </c>
      <c r="AT1" s="111" t="s">
        <v>1061</v>
      </c>
      <c r="AU1" s="103" t="s">
        <v>1163</v>
      </c>
      <c r="AV1" s="111" t="s">
        <v>1061</v>
      </c>
      <c r="AW1" s="103" t="s">
        <v>1151</v>
      </c>
      <c r="AX1" s="111" t="s">
        <v>1061</v>
      </c>
      <c r="AY1" s="103" t="s">
        <v>1164</v>
      </c>
      <c r="AZ1" s="111" t="s">
        <v>1061</v>
      </c>
      <c r="BA1" s="103" t="s">
        <v>1166</v>
      </c>
      <c r="BB1" s="111" t="s">
        <v>1061</v>
      </c>
      <c r="BC1" s="103" t="s">
        <v>987</v>
      </c>
      <c r="BD1" s="111" t="s">
        <v>1061</v>
      </c>
      <c r="BE1" s="103" t="s">
        <v>1167</v>
      </c>
      <c r="BF1" s="111" t="s">
        <v>1061</v>
      </c>
      <c r="BG1" s="103" t="s">
        <v>812</v>
      </c>
      <c r="BH1" s="111" t="s">
        <v>1061</v>
      </c>
      <c r="BI1" s="103" t="s">
        <v>1168</v>
      </c>
      <c r="BJ1" s="111" t="s">
        <v>1061</v>
      </c>
      <c r="BK1" s="103" t="s">
        <v>1170</v>
      </c>
      <c r="BL1" s="103" t="s">
        <v>1061</v>
      </c>
      <c r="BM1" s="103" t="s">
        <v>768</v>
      </c>
      <c r="BN1" s="103" t="s">
        <v>1061</v>
      </c>
      <c r="BO1" s="103" t="s">
        <v>851</v>
      </c>
      <c r="BP1" s="103" t="s">
        <v>1061</v>
      </c>
      <c r="BQ1" s="103" t="s">
        <v>340</v>
      </c>
      <c r="BR1" s="103" t="s">
        <v>1061</v>
      </c>
      <c r="BS1" s="98" t="s">
        <v>1062</v>
      </c>
      <c r="BT1" s="98" t="s">
        <v>1065</v>
      </c>
      <c r="BU1" s="98" t="s">
        <v>1024</v>
      </c>
      <c r="BV1" s="98" t="s">
        <v>348</v>
      </c>
      <c r="BW1" s="98" t="s">
        <v>1171</v>
      </c>
      <c r="BX1" s="98" t="s">
        <v>386</v>
      </c>
      <c r="BY1" s="98" t="s">
        <v>1067</v>
      </c>
      <c r="BZ1" s="98" t="s">
        <v>1081</v>
      </c>
      <c r="CA1" s="98" t="s">
        <v>1086</v>
      </c>
      <c r="CB1" s="108" t="s">
        <v>1358</v>
      </c>
    </row>
    <row r="2" spans="1:80" ht="27">
      <c r="A2" s="97">
        <v>1</v>
      </c>
      <c r="B2" s="99">
        <v>44</v>
      </c>
      <c r="C2" s="99" t="s">
        <v>28</v>
      </c>
      <c r="D2" s="99" t="s">
        <v>563</v>
      </c>
      <c r="E2" s="99" t="s">
        <v>38</v>
      </c>
      <c r="F2" s="99" t="s">
        <v>473</v>
      </c>
      <c r="G2" s="99" t="s">
        <v>563</v>
      </c>
      <c r="H2" s="99" t="s">
        <v>38</v>
      </c>
      <c r="I2" s="99" t="s">
        <v>648</v>
      </c>
      <c r="J2" s="99" t="s">
        <v>187</v>
      </c>
      <c r="K2" s="99" t="s">
        <v>532</v>
      </c>
      <c r="L2" s="99" t="s">
        <v>864</v>
      </c>
      <c r="M2" s="99" t="s">
        <v>581</v>
      </c>
      <c r="N2" s="99" t="s">
        <v>38</v>
      </c>
      <c r="O2" s="99" t="s">
        <v>865</v>
      </c>
      <c r="P2" s="99" t="s">
        <v>875</v>
      </c>
      <c r="Q2" s="99" t="s">
        <v>38</v>
      </c>
      <c r="R2" s="99" t="s">
        <v>1444</v>
      </c>
      <c r="S2" s="99" t="s">
        <v>996</v>
      </c>
      <c r="T2" s="99" t="s">
        <v>800</v>
      </c>
      <c r="U2" s="99" t="s">
        <v>1445</v>
      </c>
      <c r="V2" s="99" t="s">
        <v>1009</v>
      </c>
      <c r="W2" s="99" t="s">
        <v>773</v>
      </c>
      <c r="X2" s="99" t="s">
        <v>38</v>
      </c>
      <c r="Y2" s="99" t="s">
        <v>38</v>
      </c>
      <c r="Z2" s="98" t="s">
        <v>1282</v>
      </c>
      <c r="AA2" s="99" t="s">
        <v>280</v>
      </c>
      <c r="AB2" s="99" t="s">
        <v>38</v>
      </c>
      <c r="AC2" s="99" t="s">
        <v>280</v>
      </c>
      <c r="AD2" s="99" t="s">
        <v>38</v>
      </c>
      <c r="AE2" s="99" t="s">
        <v>38</v>
      </c>
      <c r="AF2" s="99" t="s">
        <v>38</v>
      </c>
      <c r="AG2" s="99" t="s">
        <v>38</v>
      </c>
      <c r="AH2" s="99" t="s">
        <v>38</v>
      </c>
      <c r="AI2" s="99" t="s">
        <v>38</v>
      </c>
      <c r="AJ2" s="99" t="s">
        <v>38</v>
      </c>
      <c r="AK2" s="99" t="s">
        <v>38</v>
      </c>
      <c r="AL2" s="99" t="s">
        <v>38</v>
      </c>
      <c r="AM2" s="99" t="s">
        <v>38</v>
      </c>
      <c r="AN2" s="99" t="s">
        <v>38</v>
      </c>
      <c r="AO2" s="99" t="s">
        <v>38</v>
      </c>
      <c r="AP2" s="99" t="s">
        <v>38</v>
      </c>
      <c r="AQ2" s="99" t="s">
        <v>38</v>
      </c>
      <c r="AR2" s="99" t="s">
        <v>38</v>
      </c>
      <c r="AS2" s="99" t="s">
        <v>38</v>
      </c>
      <c r="AT2" s="99" t="s">
        <v>38</v>
      </c>
      <c r="AU2" s="99" t="s">
        <v>38</v>
      </c>
      <c r="AV2" s="99" t="s">
        <v>38</v>
      </c>
      <c r="AW2" s="99" t="s">
        <v>38</v>
      </c>
      <c r="AX2" s="99" t="s">
        <v>38</v>
      </c>
      <c r="AY2" s="99" t="s">
        <v>38</v>
      </c>
      <c r="AZ2" s="99" t="s">
        <v>38</v>
      </c>
      <c r="BA2" s="99" t="s">
        <v>38</v>
      </c>
      <c r="BB2" s="99" t="s">
        <v>38</v>
      </c>
      <c r="BC2" s="99" t="s">
        <v>38</v>
      </c>
      <c r="BD2" s="99" t="s">
        <v>38</v>
      </c>
      <c r="BE2" s="99" t="s">
        <v>38</v>
      </c>
      <c r="BF2" s="99" t="s">
        <v>38</v>
      </c>
      <c r="BG2" s="99" t="s">
        <v>38</v>
      </c>
      <c r="BH2" s="99" t="s">
        <v>38</v>
      </c>
      <c r="BI2" s="99" t="s">
        <v>38</v>
      </c>
      <c r="BJ2" s="99" t="s">
        <v>38</v>
      </c>
      <c r="BK2" s="99" t="s">
        <v>38</v>
      </c>
      <c r="BL2" s="99" t="s">
        <v>38</v>
      </c>
      <c r="BM2" s="99" t="s">
        <v>38</v>
      </c>
      <c r="BN2" s="99" t="s">
        <v>38</v>
      </c>
      <c r="BO2" s="99" t="s">
        <v>38</v>
      </c>
      <c r="BP2" s="99" t="s">
        <v>38</v>
      </c>
      <c r="BQ2" s="99" t="s">
        <v>38</v>
      </c>
      <c r="BR2" s="99" t="s">
        <v>38</v>
      </c>
      <c r="BS2" s="99" t="s">
        <v>38</v>
      </c>
      <c r="BT2" s="99" t="s">
        <v>38</v>
      </c>
      <c r="BU2" s="99" t="s">
        <v>38</v>
      </c>
      <c r="BV2" s="99" t="s">
        <v>38</v>
      </c>
      <c r="BW2" s="99" t="s">
        <v>38</v>
      </c>
      <c r="BX2" s="99" t="s">
        <v>38</v>
      </c>
      <c r="BY2" s="99" t="s">
        <v>621</v>
      </c>
      <c r="BZ2" s="98" t="s">
        <v>38</v>
      </c>
      <c r="CA2" s="99" t="s">
        <v>1144</v>
      </c>
    </row>
    <row r="3" spans="1:80" ht="44.25">
      <c r="A3" s="97">
        <v>2</v>
      </c>
      <c r="B3" s="99">
        <v>186</v>
      </c>
      <c r="C3" s="99" t="s">
        <v>392</v>
      </c>
      <c r="D3" s="99" t="s">
        <v>563</v>
      </c>
      <c r="E3" s="99" t="s">
        <v>38</v>
      </c>
      <c r="F3" s="99" t="s">
        <v>473</v>
      </c>
      <c r="G3" s="99" t="s">
        <v>563</v>
      </c>
      <c r="H3" s="99" t="s">
        <v>38</v>
      </c>
      <c r="I3" s="99" t="s">
        <v>575</v>
      </c>
      <c r="J3" s="99" t="s">
        <v>187</v>
      </c>
      <c r="K3" s="99" t="s">
        <v>318</v>
      </c>
      <c r="L3" s="99" t="s">
        <v>59</v>
      </c>
      <c r="M3" s="99" t="s">
        <v>709</v>
      </c>
      <c r="N3" s="126" t="s">
        <v>1583</v>
      </c>
      <c r="O3" s="99" t="s">
        <v>865</v>
      </c>
      <c r="P3" s="98" t="s">
        <v>1360</v>
      </c>
      <c r="Q3" s="99" t="s">
        <v>762</v>
      </c>
      <c r="R3" s="99" t="s">
        <v>1444</v>
      </c>
      <c r="S3" s="99" t="s">
        <v>282</v>
      </c>
      <c r="T3" s="99" t="s">
        <v>800</v>
      </c>
      <c r="U3" s="99" t="s">
        <v>1446</v>
      </c>
      <c r="V3" s="99" t="s">
        <v>1009</v>
      </c>
      <c r="W3" s="99" t="s">
        <v>773</v>
      </c>
      <c r="X3" s="99" t="s">
        <v>38</v>
      </c>
      <c r="Y3" s="99" t="s">
        <v>38</v>
      </c>
      <c r="Z3" s="98" t="s">
        <v>1283</v>
      </c>
      <c r="AA3" s="99" t="s">
        <v>280</v>
      </c>
      <c r="AB3" s="99" t="s">
        <v>38</v>
      </c>
      <c r="AC3" s="99" t="s">
        <v>280</v>
      </c>
      <c r="AD3" s="99" t="s">
        <v>38</v>
      </c>
      <c r="AE3" s="99" t="s">
        <v>38</v>
      </c>
      <c r="AF3" s="99" t="s">
        <v>38</v>
      </c>
      <c r="AG3" s="99" t="s">
        <v>38</v>
      </c>
      <c r="AH3" s="99" t="s">
        <v>38</v>
      </c>
      <c r="AI3" s="99" t="s">
        <v>38</v>
      </c>
      <c r="AJ3" s="99" t="s">
        <v>38</v>
      </c>
      <c r="AK3" s="99" t="s">
        <v>38</v>
      </c>
      <c r="AL3" s="99" t="s">
        <v>38</v>
      </c>
      <c r="AM3" s="99" t="s">
        <v>38</v>
      </c>
      <c r="AN3" s="99" t="s">
        <v>38</v>
      </c>
      <c r="AO3" s="99" t="s">
        <v>38</v>
      </c>
      <c r="AP3" s="99" t="s">
        <v>38</v>
      </c>
      <c r="AQ3" s="99" t="s">
        <v>38</v>
      </c>
      <c r="AR3" s="99" t="s">
        <v>38</v>
      </c>
      <c r="AS3" s="99" t="s">
        <v>38</v>
      </c>
      <c r="AT3" s="99" t="s">
        <v>38</v>
      </c>
      <c r="AU3" s="99" t="s">
        <v>38</v>
      </c>
      <c r="AV3" s="99" t="s">
        <v>38</v>
      </c>
      <c r="AW3" s="99" t="s">
        <v>38</v>
      </c>
      <c r="AX3" s="99" t="s">
        <v>38</v>
      </c>
      <c r="AY3" s="99" t="s">
        <v>38</v>
      </c>
      <c r="AZ3" s="99" t="s">
        <v>38</v>
      </c>
      <c r="BA3" s="99" t="s">
        <v>38</v>
      </c>
      <c r="BB3" s="99" t="s">
        <v>38</v>
      </c>
      <c r="BC3" s="99" t="s">
        <v>38</v>
      </c>
      <c r="BD3" s="99" t="s">
        <v>38</v>
      </c>
      <c r="BE3" s="99" t="s">
        <v>38</v>
      </c>
      <c r="BF3" s="99" t="s">
        <v>38</v>
      </c>
      <c r="BG3" s="99" t="s">
        <v>38</v>
      </c>
      <c r="BH3" s="99" t="s">
        <v>38</v>
      </c>
      <c r="BI3" s="99" t="s">
        <v>38</v>
      </c>
      <c r="BJ3" s="99" t="s">
        <v>38</v>
      </c>
      <c r="BK3" s="99" t="s">
        <v>38</v>
      </c>
      <c r="BL3" s="99" t="s">
        <v>38</v>
      </c>
      <c r="BM3" s="99" t="s">
        <v>38</v>
      </c>
      <c r="BN3" s="99" t="s">
        <v>38</v>
      </c>
      <c r="BO3" s="99" t="s">
        <v>38</v>
      </c>
      <c r="BP3" s="99" t="s">
        <v>38</v>
      </c>
      <c r="BQ3" s="99" t="s">
        <v>38</v>
      </c>
      <c r="BR3" s="99" t="s">
        <v>38</v>
      </c>
      <c r="BS3" s="99" t="s">
        <v>38</v>
      </c>
      <c r="BT3" s="99" t="s">
        <v>38</v>
      </c>
      <c r="BU3" s="99" t="s">
        <v>38</v>
      </c>
      <c r="BV3" s="99" t="s">
        <v>38</v>
      </c>
      <c r="BW3" s="99" t="s">
        <v>38</v>
      </c>
      <c r="BX3" s="99" t="s">
        <v>38</v>
      </c>
      <c r="BY3" s="99" t="s">
        <v>621</v>
      </c>
      <c r="BZ3" s="98" t="s">
        <v>38</v>
      </c>
      <c r="CA3" s="99" t="s">
        <v>735</v>
      </c>
    </row>
    <row r="4" spans="1:80">
      <c r="A4" s="97">
        <v>3</v>
      </c>
      <c r="B4" s="99">
        <v>191</v>
      </c>
      <c r="C4" s="99" t="s">
        <v>62</v>
      </c>
      <c r="D4" s="99" t="s">
        <v>563</v>
      </c>
      <c r="E4" s="99" t="s">
        <v>38</v>
      </c>
      <c r="F4" s="99" t="s">
        <v>473</v>
      </c>
      <c r="G4" s="99" t="s">
        <v>563</v>
      </c>
      <c r="H4" s="99" t="s">
        <v>38</v>
      </c>
      <c r="I4" s="99" t="s">
        <v>571</v>
      </c>
      <c r="J4" s="99" t="s">
        <v>187</v>
      </c>
      <c r="K4" s="99" t="s">
        <v>714</v>
      </c>
      <c r="L4" s="99" t="s">
        <v>786</v>
      </c>
      <c r="M4" s="99" t="s">
        <v>351</v>
      </c>
      <c r="N4" s="99" t="s">
        <v>38</v>
      </c>
      <c r="O4" s="99" t="s">
        <v>865</v>
      </c>
      <c r="P4" s="99" t="s">
        <v>676</v>
      </c>
      <c r="Q4" s="99" t="s">
        <v>38</v>
      </c>
      <c r="R4" s="99" t="s">
        <v>1444</v>
      </c>
      <c r="S4" s="99" t="s">
        <v>996</v>
      </c>
      <c r="T4" s="99" t="s">
        <v>800</v>
      </c>
      <c r="U4" s="99" t="s">
        <v>1446</v>
      </c>
      <c r="V4" s="99" t="s">
        <v>1008</v>
      </c>
      <c r="W4" s="99" t="s">
        <v>773</v>
      </c>
      <c r="X4" s="99" t="s">
        <v>38</v>
      </c>
      <c r="Y4" s="99" t="s">
        <v>38</v>
      </c>
      <c r="Z4" s="98" t="s">
        <v>1240</v>
      </c>
      <c r="AA4" s="99" t="s">
        <v>280</v>
      </c>
      <c r="AB4" s="99" t="s">
        <v>38</v>
      </c>
      <c r="AC4" s="99" t="s">
        <v>280</v>
      </c>
      <c r="AD4" s="99" t="s">
        <v>38</v>
      </c>
      <c r="AE4" s="99" t="s">
        <v>38</v>
      </c>
      <c r="AF4" s="99" t="s">
        <v>38</v>
      </c>
      <c r="AG4" s="99" t="s">
        <v>38</v>
      </c>
      <c r="AH4" s="99" t="s">
        <v>38</v>
      </c>
      <c r="AI4" s="99" t="s">
        <v>38</v>
      </c>
      <c r="AJ4" s="99" t="s">
        <v>38</v>
      </c>
      <c r="AK4" s="99" t="s">
        <v>38</v>
      </c>
      <c r="AL4" s="99" t="s">
        <v>38</v>
      </c>
      <c r="AM4" s="99" t="s">
        <v>38</v>
      </c>
      <c r="AN4" s="99" t="s">
        <v>38</v>
      </c>
      <c r="AO4" s="99" t="s">
        <v>38</v>
      </c>
      <c r="AP4" s="99" t="s">
        <v>38</v>
      </c>
      <c r="AQ4" s="99" t="s">
        <v>38</v>
      </c>
      <c r="AR4" s="99" t="s">
        <v>38</v>
      </c>
      <c r="AS4" s="99" t="s">
        <v>38</v>
      </c>
      <c r="AT4" s="99" t="s">
        <v>38</v>
      </c>
      <c r="AU4" s="99" t="s">
        <v>38</v>
      </c>
      <c r="AV4" s="99" t="s">
        <v>38</v>
      </c>
      <c r="AW4" s="99" t="s">
        <v>38</v>
      </c>
      <c r="AX4" s="99" t="s">
        <v>38</v>
      </c>
      <c r="AY4" s="99" t="s">
        <v>38</v>
      </c>
      <c r="AZ4" s="99" t="s">
        <v>38</v>
      </c>
      <c r="BA4" s="99" t="s">
        <v>38</v>
      </c>
      <c r="BB4" s="99" t="s">
        <v>38</v>
      </c>
      <c r="BC4" s="99" t="s">
        <v>38</v>
      </c>
      <c r="BD4" s="99" t="s">
        <v>38</v>
      </c>
      <c r="BE4" s="99" t="s">
        <v>38</v>
      </c>
      <c r="BF4" s="99" t="s">
        <v>38</v>
      </c>
      <c r="BG4" s="99" t="s">
        <v>38</v>
      </c>
      <c r="BH4" s="99" t="s">
        <v>38</v>
      </c>
      <c r="BI4" s="99" t="s">
        <v>38</v>
      </c>
      <c r="BJ4" s="99" t="s">
        <v>38</v>
      </c>
      <c r="BK4" s="99" t="s">
        <v>38</v>
      </c>
      <c r="BL4" s="99" t="s">
        <v>38</v>
      </c>
      <c r="BM4" s="99" t="s">
        <v>38</v>
      </c>
      <c r="BN4" s="99" t="s">
        <v>38</v>
      </c>
      <c r="BO4" s="99" t="s">
        <v>38</v>
      </c>
      <c r="BP4" s="99" t="s">
        <v>38</v>
      </c>
      <c r="BQ4" s="99" t="s">
        <v>38</v>
      </c>
      <c r="BR4" s="99" t="s">
        <v>38</v>
      </c>
      <c r="BS4" s="99" t="s">
        <v>38</v>
      </c>
      <c r="BT4" s="99" t="s">
        <v>38</v>
      </c>
      <c r="BU4" s="99" t="s">
        <v>38</v>
      </c>
      <c r="BV4" s="99" t="s">
        <v>38</v>
      </c>
      <c r="BW4" s="99" t="s">
        <v>38</v>
      </c>
      <c r="BX4" s="99" t="s">
        <v>38</v>
      </c>
      <c r="BY4" s="99" t="s">
        <v>621</v>
      </c>
      <c r="BZ4" s="98" t="s">
        <v>38</v>
      </c>
      <c r="CA4" s="99" t="s">
        <v>1077</v>
      </c>
    </row>
    <row r="5" spans="1:80" ht="27">
      <c r="A5" s="97">
        <v>4</v>
      </c>
      <c r="B5" s="99">
        <v>177</v>
      </c>
      <c r="C5" s="99" t="s">
        <v>404</v>
      </c>
      <c r="D5" s="99" t="s">
        <v>563</v>
      </c>
      <c r="E5" s="99" t="s">
        <v>38</v>
      </c>
      <c r="F5" s="99" t="s">
        <v>473</v>
      </c>
      <c r="G5" s="99" t="s">
        <v>563</v>
      </c>
      <c r="H5" s="99" t="s">
        <v>38</v>
      </c>
      <c r="I5" s="99" t="s">
        <v>586</v>
      </c>
      <c r="J5" s="99" t="s">
        <v>338</v>
      </c>
      <c r="K5" s="99" t="s">
        <v>479</v>
      </c>
      <c r="L5" s="99" t="s">
        <v>794</v>
      </c>
      <c r="M5" s="99" t="s">
        <v>278</v>
      </c>
      <c r="N5" s="99" t="s">
        <v>38</v>
      </c>
      <c r="O5" s="99" t="s">
        <v>865</v>
      </c>
      <c r="P5" s="99" t="s">
        <v>1447</v>
      </c>
      <c r="Q5" s="99" t="s">
        <v>38</v>
      </c>
      <c r="R5" s="99" t="s">
        <v>1444</v>
      </c>
      <c r="S5" s="99" t="s">
        <v>996</v>
      </c>
      <c r="T5" s="99" t="s">
        <v>569</v>
      </c>
      <c r="U5" s="99" t="s">
        <v>1446</v>
      </c>
      <c r="V5" s="99" t="s">
        <v>1010</v>
      </c>
      <c r="W5" s="99" t="s">
        <v>574</v>
      </c>
      <c r="X5" s="99" t="s">
        <v>38</v>
      </c>
      <c r="Y5" s="99" t="s">
        <v>38</v>
      </c>
      <c r="Z5" s="98" t="s">
        <v>924</v>
      </c>
      <c r="AA5" s="99" t="s">
        <v>1044</v>
      </c>
      <c r="AB5" s="99" t="s">
        <v>38</v>
      </c>
      <c r="AC5" s="99" t="s">
        <v>1044</v>
      </c>
      <c r="AD5" s="99" t="s">
        <v>38</v>
      </c>
      <c r="AE5" s="99" t="s">
        <v>38</v>
      </c>
      <c r="AF5" s="99" t="s">
        <v>38</v>
      </c>
      <c r="AG5" s="99" t="s">
        <v>38</v>
      </c>
      <c r="AH5" s="99" t="s">
        <v>38</v>
      </c>
      <c r="AI5" s="99" t="s">
        <v>38</v>
      </c>
      <c r="AJ5" s="99" t="s">
        <v>38</v>
      </c>
      <c r="AK5" s="99" t="s">
        <v>38</v>
      </c>
      <c r="AL5" s="99" t="s">
        <v>38</v>
      </c>
      <c r="AM5" s="99" t="s">
        <v>38</v>
      </c>
      <c r="AN5" s="99" t="s">
        <v>38</v>
      </c>
      <c r="AO5" s="99" t="s">
        <v>38</v>
      </c>
      <c r="AP5" s="99" t="s">
        <v>38</v>
      </c>
      <c r="AQ5" s="99" t="s">
        <v>38</v>
      </c>
      <c r="AR5" s="99" t="s">
        <v>38</v>
      </c>
      <c r="AS5" s="99" t="s">
        <v>38</v>
      </c>
      <c r="AT5" s="99" t="s">
        <v>38</v>
      </c>
      <c r="AU5" s="99" t="s">
        <v>38</v>
      </c>
      <c r="AV5" s="99" t="s">
        <v>38</v>
      </c>
      <c r="AW5" s="99" t="s">
        <v>38</v>
      </c>
      <c r="AX5" s="99" t="s">
        <v>38</v>
      </c>
      <c r="AY5" s="99" t="s">
        <v>38</v>
      </c>
      <c r="AZ5" s="99" t="s">
        <v>38</v>
      </c>
      <c r="BA5" s="99" t="s">
        <v>38</v>
      </c>
      <c r="BB5" s="99" t="s">
        <v>38</v>
      </c>
      <c r="BC5" s="99" t="s">
        <v>38</v>
      </c>
      <c r="BD5" s="99" t="s">
        <v>38</v>
      </c>
      <c r="BE5" s="99" t="s">
        <v>38</v>
      </c>
      <c r="BF5" s="99" t="s">
        <v>38</v>
      </c>
      <c r="BG5" s="99" t="s">
        <v>38</v>
      </c>
      <c r="BH5" s="99" t="s">
        <v>38</v>
      </c>
      <c r="BI5" s="99" t="s">
        <v>38</v>
      </c>
      <c r="BJ5" s="99" t="s">
        <v>38</v>
      </c>
      <c r="BK5" s="99" t="s">
        <v>38</v>
      </c>
      <c r="BL5" s="99" t="s">
        <v>38</v>
      </c>
      <c r="BM5" s="99" t="s">
        <v>38</v>
      </c>
      <c r="BN5" s="99" t="s">
        <v>38</v>
      </c>
      <c r="BO5" s="99" t="s">
        <v>38</v>
      </c>
      <c r="BP5" s="99" t="s">
        <v>38</v>
      </c>
      <c r="BQ5" s="99" t="s">
        <v>38</v>
      </c>
      <c r="BR5" s="99" t="s">
        <v>38</v>
      </c>
      <c r="BS5" s="99" t="s">
        <v>38</v>
      </c>
      <c r="BT5" s="99" t="s">
        <v>38</v>
      </c>
      <c r="BU5" s="99" t="s">
        <v>38</v>
      </c>
      <c r="BV5" s="99" t="s">
        <v>38</v>
      </c>
      <c r="BW5" s="99" t="s">
        <v>38</v>
      </c>
      <c r="BX5" s="99" t="s">
        <v>38</v>
      </c>
      <c r="BY5" s="99" t="s">
        <v>1186</v>
      </c>
      <c r="BZ5" s="98" t="s">
        <v>1040</v>
      </c>
      <c r="CA5" s="99" t="s">
        <v>221</v>
      </c>
    </row>
    <row r="6" spans="1:80" ht="152.25">
      <c r="A6" s="97">
        <v>5</v>
      </c>
      <c r="B6" s="99">
        <v>62</v>
      </c>
      <c r="C6" s="99" t="s">
        <v>516</v>
      </c>
      <c r="D6" s="99" t="s">
        <v>563</v>
      </c>
      <c r="E6" s="99" t="s">
        <v>38</v>
      </c>
      <c r="F6" s="99" t="s">
        <v>473</v>
      </c>
      <c r="G6" s="99" t="s">
        <v>563</v>
      </c>
      <c r="H6" s="99" t="s">
        <v>38</v>
      </c>
      <c r="I6" s="99" t="s">
        <v>172</v>
      </c>
      <c r="J6" s="99" t="s">
        <v>338</v>
      </c>
      <c r="K6" s="99" t="s">
        <v>771</v>
      </c>
      <c r="L6" s="99" t="s">
        <v>856</v>
      </c>
      <c r="M6" s="99" t="s">
        <v>527</v>
      </c>
      <c r="N6" s="126" t="s">
        <v>1584</v>
      </c>
      <c r="O6" s="99" t="s">
        <v>865</v>
      </c>
      <c r="P6" s="98" t="s">
        <v>1426</v>
      </c>
      <c r="Q6" s="99" t="s">
        <v>38</v>
      </c>
      <c r="R6" s="99" t="s">
        <v>1444</v>
      </c>
      <c r="S6" s="99" t="s">
        <v>996</v>
      </c>
      <c r="T6" s="99" t="s">
        <v>800</v>
      </c>
      <c r="U6" s="99" t="s">
        <v>1448</v>
      </c>
      <c r="V6" s="99" t="s">
        <v>1010</v>
      </c>
      <c r="W6" s="99" t="s">
        <v>574</v>
      </c>
      <c r="X6" s="99" t="s">
        <v>38</v>
      </c>
      <c r="Y6" s="99" t="s">
        <v>38</v>
      </c>
      <c r="Z6" s="98" t="s">
        <v>1283</v>
      </c>
      <c r="AA6" s="99" t="s">
        <v>1044</v>
      </c>
      <c r="AB6" s="99" t="s">
        <v>38</v>
      </c>
      <c r="AC6" s="99" t="s">
        <v>1044</v>
      </c>
      <c r="AD6" s="99" t="s">
        <v>38</v>
      </c>
      <c r="AE6" s="99" t="s">
        <v>38</v>
      </c>
      <c r="AF6" s="99" t="s">
        <v>38</v>
      </c>
      <c r="AG6" s="99" t="s">
        <v>38</v>
      </c>
      <c r="AH6" s="99" t="s">
        <v>38</v>
      </c>
      <c r="AI6" s="99" t="s">
        <v>38</v>
      </c>
      <c r="AJ6" s="99" t="s">
        <v>38</v>
      </c>
      <c r="AK6" s="99" t="s">
        <v>38</v>
      </c>
      <c r="AL6" s="99" t="s">
        <v>38</v>
      </c>
      <c r="AM6" s="99" t="s">
        <v>38</v>
      </c>
      <c r="AN6" s="99" t="s">
        <v>38</v>
      </c>
      <c r="AO6" s="99" t="s">
        <v>38</v>
      </c>
      <c r="AP6" s="99" t="s">
        <v>38</v>
      </c>
      <c r="AQ6" s="99" t="s">
        <v>38</v>
      </c>
      <c r="AR6" s="99" t="s">
        <v>38</v>
      </c>
      <c r="AS6" s="99" t="s">
        <v>38</v>
      </c>
      <c r="AT6" s="99" t="s">
        <v>38</v>
      </c>
      <c r="AU6" s="99" t="s">
        <v>38</v>
      </c>
      <c r="AV6" s="99" t="s">
        <v>38</v>
      </c>
      <c r="AW6" s="99" t="s">
        <v>38</v>
      </c>
      <c r="AX6" s="99" t="s">
        <v>38</v>
      </c>
      <c r="AY6" s="99" t="s">
        <v>38</v>
      </c>
      <c r="AZ6" s="99" t="s">
        <v>38</v>
      </c>
      <c r="BA6" s="99" t="s">
        <v>38</v>
      </c>
      <c r="BB6" s="99" t="s">
        <v>38</v>
      </c>
      <c r="BC6" s="99" t="s">
        <v>38</v>
      </c>
      <c r="BD6" s="99" t="s">
        <v>38</v>
      </c>
      <c r="BE6" s="99" t="s">
        <v>38</v>
      </c>
      <c r="BF6" s="99" t="s">
        <v>38</v>
      </c>
      <c r="BG6" s="99" t="s">
        <v>38</v>
      </c>
      <c r="BH6" s="99" t="s">
        <v>38</v>
      </c>
      <c r="BI6" s="99" t="s">
        <v>38</v>
      </c>
      <c r="BJ6" s="99" t="s">
        <v>38</v>
      </c>
      <c r="BK6" s="99" t="s">
        <v>38</v>
      </c>
      <c r="BL6" s="99" t="s">
        <v>38</v>
      </c>
      <c r="BM6" s="99" t="s">
        <v>38</v>
      </c>
      <c r="BN6" s="99" t="s">
        <v>38</v>
      </c>
      <c r="BO6" s="99" t="s">
        <v>38</v>
      </c>
      <c r="BP6" s="99" t="s">
        <v>38</v>
      </c>
      <c r="BQ6" s="99" t="s">
        <v>38</v>
      </c>
      <c r="BR6" s="99" t="s">
        <v>38</v>
      </c>
      <c r="BS6" s="99" t="s">
        <v>38</v>
      </c>
      <c r="BT6" s="99" t="s">
        <v>38</v>
      </c>
      <c r="BU6" s="99" t="s">
        <v>38</v>
      </c>
      <c r="BV6" s="99" t="s">
        <v>38</v>
      </c>
      <c r="BW6" s="99" t="s">
        <v>38</v>
      </c>
      <c r="BX6" s="99" t="s">
        <v>38</v>
      </c>
      <c r="BY6" s="98" t="s">
        <v>1236</v>
      </c>
      <c r="BZ6" s="98" t="s">
        <v>38</v>
      </c>
      <c r="CA6" s="99" t="s">
        <v>1136</v>
      </c>
    </row>
    <row r="7" spans="1:80" ht="98.25">
      <c r="A7" s="97">
        <v>6</v>
      </c>
      <c r="B7" s="99">
        <v>40</v>
      </c>
      <c r="C7" s="99" t="s">
        <v>163</v>
      </c>
      <c r="D7" s="99" t="s">
        <v>563</v>
      </c>
      <c r="E7" s="99" t="s">
        <v>38</v>
      </c>
      <c r="F7" s="99" t="s">
        <v>473</v>
      </c>
      <c r="G7" s="99" t="s">
        <v>563</v>
      </c>
      <c r="H7" s="99" t="s">
        <v>38</v>
      </c>
      <c r="I7" s="99" t="s">
        <v>1207</v>
      </c>
      <c r="J7" s="99" t="s">
        <v>387</v>
      </c>
      <c r="K7" s="99" t="s">
        <v>777</v>
      </c>
      <c r="L7" s="99" t="s">
        <v>867</v>
      </c>
      <c r="M7" s="99" t="s">
        <v>965</v>
      </c>
      <c r="N7" s="126" t="s">
        <v>1588</v>
      </c>
      <c r="O7" s="99" t="s">
        <v>865</v>
      </c>
      <c r="P7" s="98" t="s">
        <v>1427</v>
      </c>
      <c r="Q7" s="99" t="s">
        <v>1254</v>
      </c>
      <c r="R7" s="99" t="s">
        <v>1444</v>
      </c>
      <c r="S7" s="99" t="s">
        <v>996</v>
      </c>
      <c r="T7" s="99" t="s">
        <v>569</v>
      </c>
      <c r="U7" s="99" t="s">
        <v>1444</v>
      </c>
      <c r="V7" s="99" t="s">
        <v>1010</v>
      </c>
      <c r="W7" s="99" t="s">
        <v>982</v>
      </c>
      <c r="X7" s="99" t="s">
        <v>38</v>
      </c>
      <c r="Y7" s="99" t="s">
        <v>38</v>
      </c>
      <c r="Z7" s="98" t="s">
        <v>900</v>
      </c>
      <c r="AA7" s="99" t="s">
        <v>1044</v>
      </c>
      <c r="AB7" s="99" t="s">
        <v>38</v>
      </c>
      <c r="AC7" s="99" t="s">
        <v>1044</v>
      </c>
      <c r="AD7" s="99" t="s">
        <v>38</v>
      </c>
      <c r="AE7" s="99" t="s">
        <v>38</v>
      </c>
      <c r="AF7" s="99" t="s">
        <v>38</v>
      </c>
      <c r="AG7" s="99" t="s">
        <v>38</v>
      </c>
      <c r="AH7" s="99" t="s">
        <v>38</v>
      </c>
      <c r="AI7" s="99" t="s">
        <v>38</v>
      </c>
      <c r="AJ7" s="99" t="s">
        <v>38</v>
      </c>
      <c r="AK7" s="99" t="s">
        <v>38</v>
      </c>
      <c r="AL7" s="99" t="s">
        <v>38</v>
      </c>
      <c r="AM7" s="99" t="s">
        <v>38</v>
      </c>
      <c r="AN7" s="99" t="s">
        <v>38</v>
      </c>
      <c r="AO7" s="99" t="s">
        <v>38</v>
      </c>
      <c r="AP7" s="99" t="s">
        <v>38</v>
      </c>
      <c r="AQ7" s="99" t="s">
        <v>38</v>
      </c>
      <c r="AR7" s="99" t="s">
        <v>38</v>
      </c>
      <c r="AS7" s="99" t="s">
        <v>38</v>
      </c>
      <c r="AT7" s="99" t="s">
        <v>38</v>
      </c>
      <c r="AU7" s="99" t="s">
        <v>38</v>
      </c>
      <c r="AV7" s="99" t="s">
        <v>38</v>
      </c>
      <c r="AW7" s="99" t="s">
        <v>38</v>
      </c>
      <c r="AX7" s="99" t="s">
        <v>38</v>
      </c>
      <c r="AY7" s="99" t="s">
        <v>38</v>
      </c>
      <c r="AZ7" s="99" t="s">
        <v>38</v>
      </c>
      <c r="BA7" s="99" t="s">
        <v>38</v>
      </c>
      <c r="BB7" s="99" t="s">
        <v>38</v>
      </c>
      <c r="BC7" s="99" t="s">
        <v>38</v>
      </c>
      <c r="BD7" s="99" t="s">
        <v>38</v>
      </c>
      <c r="BE7" s="99" t="s">
        <v>38</v>
      </c>
      <c r="BF7" s="99" t="s">
        <v>38</v>
      </c>
      <c r="BG7" s="99" t="s">
        <v>38</v>
      </c>
      <c r="BH7" s="99" t="s">
        <v>38</v>
      </c>
      <c r="BI7" s="99" t="s">
        <v>38</v>
      </c>
      <c r="BJ7" s="99" t="s">
        <v>38</v>
      </c>
      <c r="BK7" s="99" t="s">
        <v>38</v>
      </c>
      <c r="BL7" s="99" t="s">
        <v>38</v>
      </c>
      <c r="BM7" s="99" t="s">
        <v>38</v>
      </c>
      <c r="BN7" s="99" t="s">
        <v>38</v>
      </c>
      <c r="BO7" s="99" t="s">
        <v>38</v>
      </c>
      <c r="BP7" s="99" t="s">
        <v>38</v>
      </c>
      <c r="BQ7" s="99" t="s">
        <v>38</v>
      </c>
      <c r="BR7" s="99" t="s">
        <v>38</v>
      </c>
      <c r="BS7" s="99" t="s">
        <v>38</v>
      </c>
      <c r="BT7" s="99" t="s">
        <v>38</v>
      </c>
      <c r="BU7" s="99" t="s">
        <v>38</v>
      </c>
      <c r="BV7" s="99" t="s">
        <v>38</v>
      </c>
      <c r="BW7" s="99" t="s">
        <v>38</v>
      </c>
      <c r="BX7" s="99" t="s">
        <v>38</v>
      </c>
      <c r="BY7" s="98" t="s">
        <v>1449</v>
      </c>
      <c r="BZ7" s="98" t="s">
        <v>38</v>
      </c>
      <c r="CA7" s="99" t="s">
        <v>0</v>
      </c>
    </row>
    <row r="8" spans="1:80" ht="94.5">
      <c r="A8" s="97">
        <v>7</v>
      </c>
      <c r="B8" s="99">
        <v>43</v>
      </c>
      <c r="C8" s="99" t="s">
        <v>3</v>
      </c>
      <c r="D8" s="99" t="s">
        <v>563</v>
      </c>
      <c r="E8" s="99" t="s">
        <v>38</v>
      </c>
      <c r="F8" s="99" t="s">
        <v>473</v>
      </c>
      <c r="G8" s="99" t="s">
        <v>563</v>
      </c>
      <c r="H8" s="99" t="s">
        <v>38</v>
      </c>
      <c r="I8" s="99" t="s">
        <v>1208</v>
      </c>
      <c r="J8" s="99" t="s">
        <v>387</v>
      </c>
      <c r="K8" s="99" t="s">
        <v>1214</v>
      </c>
      <c r="L8" s="99" t="s">
        <v>124</v>
      </c>
      <c r="M8" s="99" t="s">
        <v>964</v>
      </c>
      <c r="N8" s="99" t="s">
        <v>38</v>
      </c>
      <c r="O8" s="99" t="s">
        <v>865</v>
      </c>
      <c r="P8" s="98" t="s">
        <v>228</v>
      </c>
      <c r="Q8" s="99" t="s">
        <v>38</v>
      </c>
      <c r="R8" s="99" t="s">
        <v>1444</v>
      </c>
      <c r="S8" s="99" t="s">
        <v>282</v>
      </c>
      <c r="T8" s="99" t="s">
        <v>800</v>
      </c>
      <c r="U8" s="99" t="s">
        <v>1450</v>
      </c>
      <c r="V8" s="99" t="s">
        <v>1008</v>
      </c>
      <c r="W8" s="99" t="s">
        <v>982</v>
      </c>
      <c r="X8" s="99" t="s">
        <v>38</v>
      </c>
      <c r="Y8" s="99" t="s">
        <v>38</v>
      </c>
      <c r="Z8" s="98" t="s">
        <v>303</v>
      </c>
      <c r="AA8" s="99" t="s">
        <v>280</v>
      </c>
      <c r="AB8" s="99" t="s">
        <v>38</v>
      </c>
      <c r="AC8" s="99" t="s">
        <v>280</v>
      </c>
      <c r="AD8" s="99" t="s">
        <v>38</v>
      </c>
      <c r="AE8" s="99" t="s">
        <v>38</v>
      </c>
      <c r="AF8" s="99" t="s">
        <v>38</v>
      </c>
      <c r="AG8" s="99" t="s">
        <v>38</v>
      </c>
      <c r="AH8" s="99" t="s">
        <v>38</v>
      </c>
      <c r="AI8" s="99" t="s">
        <v>38</v>
      </c>
      <c r="AJ8" s="99" t="s">
        <v>38</v>
      </c>
      <c r="AK8" s="99" t="s">
        <v>38</v>
      </c>
      <c r="AL8" s="99" t="s">
        <v>38</v>
      </c>
      <c r="AM8" s="99" t="s">
        <v>38</v>
      </c>
      <c r="AN8" s="99" t="s">
        <v>38</v>
      </c>
      <c r="AO8" s="99" t="s">
        <v>38</v>
      </c>
      <c r="AP8" s="99" t="s">
        <v>38</v>
      </c>
      <c r="AQ8" s="99" t="s">
        <v>38</v>
      </c>
      <c r="AR8" s="99" t="s">
        <v>38</v>
      </c>
      <c r="AS8" s="99" t="s">
        <v>38</v>
      </c>
      <c r="AT8" s="99" t="s">
        <v>38</v>
      </c>
      <c r="AU8" s="99" t="s">
        <v>38</v>
      </c>
      <c r="AV8" s="99" t="s">
        <v>38</v>
      </c>
      <c r="AW8" s="99" t="s">
        <v>38</v>
      </c>
      <c r="AX8" s="99" t="s">
        <v>38</v>
      </c>
      <c r="AY8" s="99" t="s">
        <v>38</v>
      </c>
      <c r="AZ8" s="99" t="s">
        <v>38</v>
      </c>
      <c r="BA8" s="99" t="s">
        <v>38</v>
      </c>
      <c r="BB8" s="99" t="s">
        <v>38</v>
      </c>
      <c r="BC8" s="99" t="s">
        <v>38</v>
      </c>
      <c r="BD8" s="99" t="s">
        <v>38</v>
      </c>
      <c r="BE8" s="99" t="s">
        <v>38</v>
      </c>
      <c r="BF8" s="99" t="s">
        <v>38</v>
      </c>
      <c r="BG8" s="99" t="s">
        <v>38</v>
      </c>
      <c r="BH8" s="99" t="s">
        <v>38</v>
      </c>
      <c r="BI8" s="99" t="s">
        <v>38</v>
      </c>
      <c r="BJ8" s="99" t="s">
        <v>38</v>
      </c>
      <c r="BK8" s="99" t="s">
        <v>38</v>
      </c>
      <c r="BL8" s="99" t="s">
        <v>38</v>
      </c>
      <c r="BM8" s="99" t="s">
        <v>38</v>
      </c>
      <c r="BN8" s="99" t="s">
        <v>38</v>
      </c>
      <c r="BO8" s="99" t="s">
        <v>38</v>
      </c>
      <c r="BP8" s="99" t="s">
        <v>38</v>
      </c>
      <c r="BQ8" s="99" t="s">
        <v>38</v>
      </c>
      <c r="BR8" s="99" t="s">
        <v>38</v>
      </c>
      <c r="BS8" s="99" t="s">
        <v>38</v>
      </c>
      <c r="BT8" s="99" t="s">
        <v>38</v>
      </c>
      <c r="BU8" s="99" t="s">
        <v>38</v>
      </c>
      <c r="BV8" s="99" t="s">
        <v>38</v>
      </c>
      <c r="BW8" s="99" t="s">
        <v>38</v>
      </c>
      <c r="BX8" s="99" t="s">
        <v>38</v>
      </c>
      <c r="BY8" s="98" t="s">
        <v>1451</v>
      </c>
      <c r="BZ8" s="104" t="s">
        <v>192</v>
      </c>
      <c r="CA8" s="99" t="s">
        <v>1145</v>
      </c>
    </row>
    <row r="9" spans="1:80" ht="57.75">
      <c r="A9" s="97">
        <v>8</v>
      </c>
      <c r="B9" s="99">
        <v>48</v>
      </c>
      <c r="C9" s="99" t="s">
        <v>121</v>
      </c>
      <c r="D9" s="99" t="s">
        <v>563</v>
      </c>
      <c r="E9" s="99" t="s">
        <v>38</v>
      </c>
      <c r="F9" s="99" t="s">
        <v>473</v>
      </c>
      <c r="G9" s="99" t="s">
        <v>563</v>
      </c>
      <c r="H9" s="99" t="s">
        <v>38</v>
      </c>
      <c r="I9" s="99" t="s">
        <v>646</v>
      </c>
      <c r="J9" s="99" t="s">
        <v>387</v>
      </c>
      <c r="K9" s="99" t="s">
        <v>1100</v>
      </c>
      <c r="L9" s="99" t="s">
        <v>747</v>
      </c>
      <c r="M9" s="99" t="s">
        <v>957</v>
      </c>
      <c r="N9" s="126" t="s">
        <v>1585</v>
      </c>
      <c r="O9" s="99" t="s">
        <v>865</v>
      </c>
      <c r="P9" s="99" t="s">
        <v>1452</v>
      </c>
      <c r="Q9" s="99" t="s">
        <v>38</v>
      </c>
      <c r="R9" s="99" t="s">
        <v>1448</v>
      </c>
      <c r="S9" s="99" t="s">
        <v>996</v>
      </c>
      <c r="T9" s="99" t="s">
        <v>800</v>
      </c>
      <c r="U9" s="99"/>
      <c r="V9" s="99"/>
      <c r="W9" s="99"/>
      <c r="X9" s="99" t="s">
        <v>38</v>
      </c>
      <c r="Y9" s="99" t="s">
        <v>38</v>
      </c>
      <c r="Z9" s="98" t="s">
        <v>1318</v>
      </c>
      <c r="AA9" s="99" t="s">
        <v>280</v>
      </c>
      <c r="AB9" s="99" t="s">
        <v>38</v>
      </c>
      <c r="AC9" s="99" t="s">
        <v>280</v>
      </c>
      <c r="AD9" s="99" t="s">
        <v>38</v>
      </c>
      <c r="AE9" s="99" t="s">
        <v>38</v>
      </c>
      <c r="AF9" s="99" t="s">
        <v>38</v>
      </c>
      <c r="AG9" s="99" t="s">
        <v>38</v>
      </c>
      <c r="AH9" s="99" t="s">
        <v>38</v>
      </c>
      <c r="AI9" s="99" t="s">
        <v>38</v>
      </c>
      <c r="AJ9" s="99" t="s">
        <v>38</v>
      </c>
      <c r="AK9" s="99" t="s">
        <v>38</v>
      </c>
      <c r="AL9" s="99" t="s">
        <v>38</v>
      </c>
      <c r="AM9" s="99" t="s">
        <v>38</v>
      </c>
      <c r="AN9" s="99" t="s">
        <v>38</v>
      </c>
      <c r="AO9" s="99" t="s">
        <v>38</v>
      </c>
      <c r="AP9" s="99" t="s">
        <v>38</v>
      </c>
      <c r="AQ9" s="99" t="s">
        <v>38</v>
      </c>
      <c r="AR9" s="99" t="s">
        <v>38</v>
      </c>
      <c r="AS9" s="99" t="s">
        <v>38</v>
      </c>
      <c r="AT9" s="99" t="s">
        <v>38</v>
      </c>
      <c r="AU9" s="99" t="s">
        <v>38</v>
      </c>
      <c r="AV9" s="99" t="s">
        <v>38</v>
      </c>
      <c r="AW9" s="99" t="s">
        <v>38</v>
      </c>
      <c r="AX9" s="99" t="s">
        <v>38</v>
      </c>
      <c r="AY9" s="99" t="s">
        <v>38</v>
      </c>
      <c r="AZ9" s="99" t="s">
        <v>38</v>
      </c>
      <c r="BA9" s="99" t="s">
        <v>38</v>
      </c>
      <c r="BB9" s="99" t="s">
        <v>38</v>
      </c>
      <c r="BC9" s="99" t="s">
        <v>38</v>
      </c>
      <c r="BD9" s="99" t="s">
        <v>38</v>
      </c>
      <c r="BE9" s="99" t="s">
        <v>38</v>
      </c>
      <c r="BF9" s="99" t="s">
        <v>38</v>
      </c>
      <c r="BG9" s="99" t="s">
        <v>38</v>
      </c>
      <c r="BH9" s="99" t="s">
        <v>38</v>
      </c>
      <c r="BI9" s="99" t="s">
        <v>38</v>
      </c>
      <c r="BJ9" s="99" t="s">
        <v>38</v>
      </c>
      <c r="BK9" s="99" t="s">
        <v>38</v>
      </c>
      <c r="BL9" s="99" t="s">
        <v>38</v>
      </c>
      <c r="BM9" s="99" t="s">
        <v>38</v>
      </c>
      <c r="BN9" s="99" t="s">
        <v>38</v>
      </c>
      <c r="BO9" s="99" t="s">
        <v>38</v>
      </c>
      <c r="BP9" s="99" t="s">
        <v>38</v>
      </c>
      <c r="BQ9" s="99" t="s">
        <v>38</v>
      </c>
      <c r="BR9" s="99" t="s">
        <v>38</v>
      </c>
      <c r="BS9" s="99" t="s">
        <v>38</v>
      </c>
      <c r="BT9" s="99" t="s">
        <v>38</v>
      </c>
      <c r="BU9" s="99" t="s">
        <v>38</v>
      </c>
      <c r="BV9" s="99" t="s">
        <v>38</v>
      </c>
      <c r="BW9" s="99" t="s">
        <v>38</v>
      </c>
      <c r="BX9" s="99" t="s">
        <v>38</v>
      </c>
      <c r="BY9" s="99" t="s">
        <v>1071</v>
      </c>
      <c r="BZ9" s="99" t="s">
        <v>38</v>
      </c>
      <c r="CA9" s="99" t="s">
        <v>708</v>
      </c>
    </row>
    <row r="10" spans="1:80">
      <c r="A10" s="97">
        <v>9</v>
      </c>
      <c r="B10" s="99">
        <v>50</v>
      </c>
      <c r="C10" s="99" t="s">
        <v>235</v>
      </c>
      <c r="D10" s="99" t="s">
        <v>563</v>
      </c>
      <c r="E10" s="99" t="s">
        <v>38</v>
      </c>
      <c r="F10" s="99" t="s">
        <v>473</v>
      </c>
      <c r="G10" s="99" t="s">
        <v>563</v>
      </c>
      <c r="H10" s="99" t="s">
        <v>38</v>
      </c>
      <c r="I10" s="99" t="s">
        <v>72</v>
      </c>
      <c r="J10" s="99" t="s">
        <v>387</v>
      </c>
      <c r="K10" s="99" t="s">
        <v>776</v>
      </c>
      <c r="L10" s="99" t="s">
        <v>443</v>
      </c>
      <c r="M10" s="99" t="s">
        <v>180</v>
      </c>
      <c r="N10" s="99" t="s">
        <v>38</v>
      </c>
      <c r="O10" s="99" t="s">
        <v>865</v>
      </c>
      <c r="P10" s="99" t="s">
        <v>1453</v>
      </c>
      <c r="Q10" s="99" t="s">
        <v>38</v>
      </c>
      <c r="R10" s="99" t="s">
        <v>1454</v>
      </c>
      <c r="S10" s="99" t="s">
        <v>282</v>
      </c>
      <c r="T10" s="99" t="s">
        <v>1004</v>
      </c>
      <c r="U10" s="99" t="s">
        <v>1455</v>
      </c>
      <c r="V10" s="99" t="s">
        <v>809</v>
      </c>
      <c r="W10" s="99" t="s">
        <v>1016</v>
      </c>
      <c r="X10" s="99" t="s">
        <v>38</v>
      </c>
      <c r="Y10" s="99" t="s">
        <v>38</v>
      </c>
      <c r="Z10" s="98" t="s">
        <v>68</v>
      </c>
      <c r="AA10" s="99" t="s">
        <v>280</v>
      </c>
      <c r="AB10" s="99" t="s">
        <v>38</v>
      </c>
      <c r="AC10" s="99" t="s">
        <v>280</v>
      </c>
      <c r="AD10" s="99" t="s">
        <v>38</v>
      </c>
      <c r="AE10" s="99" t="s">
        <v>38</v>
      </c>
      <c r="AF10" s="99" t="s">
        <v>38</v>
      </c>
      <c r="AG10" s="99" t="s">
        <v>38</v>
      </c>
      <c r="AH10" s="99" t="s">
        <v>38</v>
      </c>
      <c r="AI10" s="99" t="s">
        <v>38</v>
      </c>
      <c r="AJ10" s="99" t="s">
        <v>38</v>
      </c>
      <c r="AK10" s="99" t="s">
        <v>38</v>
      </c>
      <c r="AL10" s="99" t="s">
        <v>38</v>
      </c>
      <c r="AM10" s="99" t="s">
        <v>38</v>
      </c>
      <c r="AN10" s="99" t="s">
        <v>38</v>
      </c>
      <c r="AO10" s="99" t="s">
        <v>38</v>
      </c>
      <c r="AP10" s="99" t="s">
        <v>38</v>
      </c>
      <c r="AQ10" s="99" t="s">
        <v>38</v>
      </c>
      <c r="AR10" s="99" t="s">
        <v>38</v>
      </c>
      <c r="AS10" s="99" t="s">
        <v>38</v>
      </c>
      <c r="AT10" s="99" t="s">
        <v>38</v>
      </c>
      <c r="AU10" s="99" t="s">
        <v>38</v>
      </c>
      <c r="AV10" s="99" t="s">
        <v>38</v>
      </c>
      <c r="AW10" s="99" t="s">
        <v>38</v>
      </c>
      <c r="AX10" s="99" t="s">
        <v>38</v>
      </c>
      <c r="AY10" s="99" t="s">
        <v>38</v>
      </c>
      <c r="AZ10" s="99" t="s">
        <v>38</v>
      </c>
      <c r="BA10" s="99" t="s">
        <v>38</v>
      </c>
      <c r="BB10" s="99" t="s">
        <v>38</v>
      </c>
      <c r="BC10" s="99" t="s">
        <v>38</v>
      </c>
      <c r="BD10" s="99" t="s">
        <v>38</v>
      </c>
      <c r="BE10" s="99" t="s">
        <v>38</v>
      </c>
      <c r="BF10" s="99" t="s">
        <v>38</v>
      </c>
      <c r="BG10" s="99" t="s">
        <v>38</v>
      </c>
      <c r="BH10" s="99" t="s">
        <v>38</v>
      </c>
      <c r="BI10" s="99" t="s">
        <v>38</v>
      </c>
      <c r="BJ10" s="99" t="s">
        <v>38</v>
      </c>
      <c r="BK10" s="99" t="s">
        <v>38</v>
      </c>
      <c r="BL10" s="99" t="s">
        <v>38</v>
      </c>
      <c r="BM10" s="99" t="s">
        <v>38</v>
      </c>
      <c r="BN10" s="99" t="s">
        <v>38</v>
      </c>
      <c r="BO10" s="99" t="s">
        <v>38</v>
      </c>
      <c r="BP10" s="99" t="s">
        <v>38</v>
      </c>
      <c r="BQ10" s="99" t="s">
        <v>38</v>
      </c>
      <c r="BR10" s="99" t="s">
        <v>38</v>
      </c>
      <c r="BS10" s="99" t="s">
        <v>38</v>
      </c>
      <c r="BT10" s="99" t="s">
        <v>38</v>
      </c>
      <c r="BU10" s="99" t="s">
        <v>38</v>
      </c>
      <c r="BV10" s="99" t="s">
        <v>38</v>
      </c>
      <c r="BW10" s="99" t="s">
        <v>38</v>
      </c>
      <c r="BX10" s="99" t="s">
        <v>38</v>
      </c>
      <c r="BY10" s="99" t="s">
        <v>621</v>
      </c>
      <c r="BZ10" s="99" t="s">
        <v>38</v>
      </c>
      <c r="CA10" s="99" t="s">
        <v>155</v>
      </c>
    </row>
    <row r="11" spans="1:80" ht="57.75">
      <c r="A11" s="97">
        <v>10</v>
      </c>
      <c r="B11" s="99">
        <v>59</v>
      </c>
      <c r="C11" s="99" t="s">
        <v>238</v>
      </c>
      <c r="D11" s="99" t="s">
        <v>563</v>
      </c>
      <c r="E11" s="99" t="s">
        <v>38</v>
      </c>
      <c r="F11" s="99" t="s">
        <v>473</v>
      </c>
      <c r="G11" s="99" t="s">
        <v>563</v>
      </c>
      <c r="H11" s="99" t="s">
        <v>38</v>
      </c>
      <c r="I11" s="99" t="s">
        <v>642</v>
      </c>
      <c r="J11" s="99" t="s">
        <v>387</v>
      </c>
      <c r="K11" s="99" t="s">
        <v>990</v>
      </c>
      <c r="L11" s="99" t="s">
        <v>355</v>
      </c>
      <c r="M11" s="99" t="s">
        <v>998</v>
      </c>
      <c r="N11" s="126" t="s">
        <v>1586</v>
      </c>
      <c r="O11" s="99" t="s">
        <v>865</v>
      </c>
      <c r="P11" s="99" t="s">
        <v>875</v>
      </c>
      <c r="Q11" s="99" t="s">
        <v>38</v>
      </c>
      <c r="R11" s="99" t="s">
        <v>1456</v>
      </c>
      <c r="S11" s="99" t="s">
        <v>996</v>
      </c>
      <c r="T11" s="99" t="s">
        <v>569</v>
      </c>
      <c r="U11" s="99" t="s">
        <v>1446</v>
      </c>
      <c r="V11" s="99" t="s">
        <v>1010</v>
      </c>
      <c r="W11" s="99" t="s">
        <v>982</v>
      </c>
      <c r="X11" s="99" t="s">
        <v>38</v>
      </c>
      <c r="Y11" s="99" t="s">
        <v>38</v>
      </c>
      <c r="Z11" s="98" t="s">
        <v>1285</v>
      </c>
      <c r="AA11" s="99" t="s">
        <v>280</v>
      </c>
      <c r="AB11" s="99" t="s">
        <v>38</v>
      </c>
      <c r="AC11" s="99" t="s">
        <v>1044</v>
      </c>
      <c r="AD11" s="99" t="s">
        <v>38</v>
      </c>
      <c r="AE11" s="99" t="s">
        <v>38</v>
      </c>
      <c r="AF11" s="99" t="s">
        <v>38</v>
      </c>
      <c r="AG11" s="99" t="s">
        <v>38</v>
      </c>
      <c r="AH11" s="99" t="s">
        <v>38</v>
      </c>
      <c r="AI11" s="99" t="s">
        <v>38</v>
      </c>
      <c r="AJ11" s="99" t="s">
        <v>38</v>
      </c>
      <c r="AK11" s="99" t="s">
        <v>38</v>
      </c>
      <c r="AL11" s="99" t="s">
        <v>38</v>
      </c>
      <c r="AM11" s="99" t="s">
        <v>38</v>
      </c>
      <c r="AN11" s="99" t="s">
        <v>38</v>
      </c>
      <c r="AO11" s="99" t="s">
        <v>38</v>
      </c>
      <c r="AP11" s="99" t="s">
        <v>38</v>
      </c>
      <c r="AQ11" s="99" t="s">
        <v>38</v>
      </c>
      <c r="AR11" s="99" t="s">
        <v>38</v>
      </c>
      <c r="AS11" s="99" t="s">
        <v>38</v>
      </c>
      <c r="AT11" s="99" t="s">
        <v>38</v>
      </c>
      <c r="AU11" s="99" t="s">
        <v>38</v>
      </c>
      <c r="AV11" s="99" t="s">
        <v>38</v>
      </c>
      <c r="AW11" s="99" t="s">
        <v>38</v>
      </c>
      <c r="AX11" s="99" t="s">
        <v>38</v>
      </c>
      <c r="AY11" s="99" t="s">
        <v>38</v>
      </c>
      <c r="AZ11" s="99" t="s">
        <v>38</v>
      </c>
      <c r="BA11" s="99" t="s">
        <v>38</v>
      </c>
      <c r="BB11" s="99" t="s">
        <v>38</v>
      </c>
      <c r="BC11" s="99" t="s">
        <v>38</v>
      </c>
      <c r="BD11" s="99" t="s">
        <v>38</v>
      </c>
      <c r="BE11" s="99" t="s">
        <v>38</v>
      </c>
      <c r="BF11" s="99" t="s">
        <v>38</v>
      </c>
      <c r="BG11" s="99" t="s">
        <v>38</v>
      </c>
      <c r="BH11" s="99" t="s">
        <v>38</v>
      </c>
      <c r="BI11" s="99" t="s">
        <v>38</v>
      </c>
      <c r="BJ11" s="99" t="s">
        <v>38</v>
      </c>
      <c r="BK11" s="99" t="s">
        <v>38</v>
      </c>
      <c r="BL11" s="99" t="s">
        <v>38</v>
      </c>
      <c r="BM11" s="99" t="s">
        <v>38</v>
      </c>
      <c r="BN11" s="99" t="s">
        <v>38</v>
      </c>
      <c r="BO11" s="99" t="s">
        <v>38</v>
      </c>
      <c r="BP11" s="99" t="s">
        <v>38</v>
      </c>
      <c r="BQ11" s="99" t="s">
        <v>38</v>
      </c>
      <c r="BR11" s="99" t="s">
        <v>38</v>
      </c>
      <c r="BS11" s="99" t="s">
        <v>38</v>
      </c>
      <c r="BT11" s="99" t="s">
        <v>38</v>
      </c>
      <c r="BU11" s="99" t="s">
        <v>38</v>
      </c>
      <c r="BV11" s="99" t="s">
        <v>38</v>
      </c>
      <c r="BW11" s="99" t="s">
        <v>38</v>
      </c>
      <c r="BX11" s="99" t="s">
        <v>38</v>
      </c>
      <c r="BY11" s="98" t="s">
        <v>1457</v>
      </c>
      <c r="BZ11" s="99" t="s">
        <v>38</v>
      </c>
      <c r="CA11" s="99" t="s">
        <v>30</v>
      </c>
    </row>
    <row r="12" spans="1:80" ht="98.25">
      <c r="A12" s="97">
        <v>11</v>
      </c>
      <c r="B12" s="99">
        <v>181</v>
      </c>
      <c r="C12" s="99" t="s">
        <v>323</v>
      </c>
      <c r="D12" s="99" t="s">
        <v>563</v>
      </c>
      <c r="E12" s="99" t="s">
        <v>38</v>
      </c>
      <c r="F12" s="99" t="s">
        <v>473</v>
      </c>
      <c r="G12" s="99" t="s">
        <v>563</v>
      </c>
      <c r="H12" s="99" t="s">
        <v>38</v>
      </c>
      <c r="I12" s="99" t="s">
        <v>579</v>
      </c>
      <c r="J12" s="99" t="s">
        <v>387</v>
      </c>
      <c r="K12" s="99" t="s">
        <v>60</v>
      </c>
      <c r="L12" s="99" t="s">
        <v>791</v>
      </c>
      <c r="M12" s="99" t="s">
        <v>895</v>
      </c>
      <c r="N12" s="126" t="s">
        <v>1589</v>
      </c>
      <c r="O12" s="99" t="s">
        <v>865</v>
      </c>
      <c r="P12" s="98" t="s">
        <v>1435</v>
      </c>
      <c r="Q12" s="99" t="s">
        <v>38</v>
      </c>
      <c r="R12" s="99" t="s">
        <v>1444</v>
      </c>
      <c r="S12" s="99" t="s">
        <v>996</v>
      </c>
      <c r="T12" s="99" t="s">
        <v>569</v>
      </c>
      <c r="U12" s="99" t="s">
        <v>416</v>
      </c>
      <c r="V12" s="99" t="s">
        <v>1010</v>
      </c>
      <c r="W12" s="99" t="s">
        <v>982</v>
      </c>
      <c r="X12" s="99" t="s">
        <v>38</v>
      </c>
      <c r="Y12" s="99" t="s">
        <v>38</v>
      </c>
      <c r="Z12" s="98" t="s">
        <v>1283</v>
      </c>
      <c r="AA12" s="99" t="s">
        <v>280</v>
      </c>
      <c r="AB12" s="99" t="s">
        <v>38</v>
      </c>
      <c r="AC12" s="99" t="s">
        <v>280</v>
      </c>
      <c r="AD12" s="99" t="s">
        <v>38</v>
      </c>
      <c r="AE12" s="99" t="s">
        <v>38</v>
      </c>
      <c r="AF12" s="99" t="s">
        <v>38</v>
      </c>
      <c r="AG12" s="99" t="s">
        <v>38</v>
      </c>
      <c r="AH12" s="99" t="s">
        <v>38</v>
      </c>
      <c r="AI12" s="99" t="s">
        <v>38</v>
      </c>
      <c r="AJ12" s="99" t="s">
        <v>38</v>
      </c>
      <c r="AK12" s="99" t="s">
        <v>38</v>
      </c>
      <c r="AL12" s="99" t="s">
        <v>38</v>
      </c>
      <c r="AM12" s="99" t="s">
        <v>38</v>
      </c>
      <c r="AN12" s="99" t="s">
        <v>38</v>
      </c>
      <c r="AO12" s="99" t="s">
        <v>38</v>
      </c>
      <c r="AP12" s="99" t="s">
        <v>38</v>
      </c>
      <c r="AQ12" s="99" t="s">
        <v>38</v>
      </c>
      <c r="AR12" s="99" t="s">
        <v>38</v>
      </c>
      <c r="AS12" s="99" t="s">
        <v>38</v>
      </c>
      <c r="AT12" s="99" t="s">
        <v>38</v>
      </c>
      <c r="AU12" s="99" t="s">
        <v>38</v>
      </c>
      <c r="AV12" s="99" t="s">
        <v>38</v>
      </c>
      <c r="AW12" s="99" t="s">
        <v>38</v>
      </c>
      <c r="AX12" s="99" t="s">
        <v>38</v>
      </c>
      <c r="AY12" s="99" t="s">
        <v>38</v>
      </c>
      <c r="AZ12" s="99" t="s">
        <v>38</v>
      </c>
      <c r="BA12" s="99" t="s">
        <v>38</v>
      </c>
      <c r="BB12" s="99" t="s">
        <v>38</v>
      </c>
      <c r="BC12" s="99" t="s">
        <v>38</v>
      </c>
      <c r="BD12" s="99" t="s">
        <v>38</v>
      </c>
      <c r="BE12" s="99" t="s">
        <v>38</v>
      </c>
      <c r="BF12" s="99" t="s">
        <v>38</v>
      </c>
      <c r="BG12" s="99" t="s">
        <v>38</v>
      </c>
      <c r="BH12" s="99" t="s">
        <v>38</v>
      </c>
      <c r="BI12" s="99" t="s">
        <v>38</v>
      </c>
      <c r="BJ12" s="99" t="s">
        <v>38</v>
      </c>
      <c r="BK12" s="99" t="s">
        <v>38</v>
      </c>
      <c r="BL12" s="99" t="s">
        <v>38</v>
      </c>
      <c r="BM12" s="99" t="s">
        <v>38</v>
      </c>
      <c r="BN12" s="99" t="s">
        <v>38</v>
      </c>
      <c r="BO12" s="99" t="s">
        <v>38</v>
      </c>
      <c r="BP12" s="99" t="s">
        <v>38</v>
      </c>
      <c r="BQ12" s="99" t="s">
        <v>38</v>
      </c>
      <c r="BR12" s="99" t="s">
        <v>38</v>
      </c>
      <c r="BS12" s="99" t="s">
        <v>38</v>
      </c>
      <c r="BT12" s="99" t="s">
        <v>38</v>
      </c>
      <c r="BU12" s="99" t="s">
        <v>38</v>
      </c>
      <c r="BV12" s="99" t="s">
        <v>38</v>
      </c>
      <c r="BW12" s="99" t="s">
        <v>38</v>
      </c>
      <c r="BX12" s="99" t="s">
        <v>38</v>
      </c>
      <c r="BY12" s="98" t="s">
        <v>257</v>
      </c>
      <c r="BZ12" s="98" t="s">
        <v>38</v>
      </c>
      <c r="CA12" s="99" t="s">
        <v>1088</v>
      </c>
    </row>
    <row r="13" spans="1:80" ht="40.5">
      <c r="A13" s="97">
        <v>12</v>
      </c>
      <c r="B13" s="99">
        <v>174</v>
      </c>
      <c r="C13" s="99" t="s">
        <v>409</v>
      </c>
      <c r="D13" s="99" t="s">
        <v>563</v>
      </c>
      <c r="E13" s="99" t="s">
        <v>38</v>
      </c>
      <c r="F13" s="99" t="s">
        <v>473</v>
      </c>
      <c r="G13" s="99" t="s">
        <v>563</v>
      </c>
      <c r="H13" s="99" t="s">
        <v>38</v>
      </c>
      <c r="I13" s="98" t="s">
        <v>315</v>
      </c>
      <c r="J13" s="99" t="s">
        <v>182</v>
      </c>
      <c r="K13" s="99" t="s">
        <v>55</v>
      </c>
      <c r="L13" s="99" t="s">
        <v>477</v>
      </c>
      <c r="M13" s="99" t="s">
        <v>1192</v>
      </c>
      <c r="N13" s="99" t="s">
        <v>38</v>
      </c>
      <c r="O13" s="99" t="s">
        <v>865</v>
      </c>
      <c r="P13" s="98" t="s">
        <v>1428</v>
      </c>
      <c r="Q13" s="99" t="s">
        <v>38</v>
      </c>
      <c r="R13" s="99" t="str">
        <f>IF(B13="","",VLOOKUP(B13,data!$A$1:$CA$300,14,FALSE))</f>
        <v>https://www.sompocare.com/</v>
      </c>
      <c r="S13" s="99" t="s">
        <v>996</v>
      </c>
      <c r="T13" s="99" t="s">
        <v>800</v>
      </c>
      <c r="U13" s="99" t="s">
        <v>1448</v>
      </c>
      <c r="V13" s="99" t="s">
        <v>1009</v>
      </c>
      <c r="W13" s="99" t="s">
        <v>773</v>
      </c>
      <c r="X13" s="99" t="s">
        <v>38</v>
      </c>
      <c r="Y13" s="99" t="s">
        <v>38</v>
      </c>
      <c r="Z13" s="98" t="s">
        <v>1287</v>
      </c>
      <c r="AA13" s="99" t="s">
        <v>280</v>
      </c>
      <c r="AB13" s="99" t="s">
        <v>38</v>
      </c>
      <c r="AC13" s="99" t="s">
        <v>280</v>
      </c>
      <c r="AD13" s="99" t="s">
        <v>38</v>
      </c>
      <c r="AE13" s="99" t="s">
        <v>38</v>
      </c>
      <c r="AF13" s="99" t="s">
        <v>38</v>
      </c>
      <c r="AG13" s="99" t="s">
        <v>38</v>
      </c>
      <c r="AH13" s="99" t="s">
        <v>38</v>
      </c>
      <c r="AI13" s="99" t="s">
        <v>38</v>
      </c>
      <c r="AJ13" s="99" t="s">
        <v>38</v>
      </c>
      <c r="AK13" s="99" t="s">
        <v>38</v>
      </c>
      <c r="AL13" s="99" t="s">
        <v>38</v>
      </c>
      <c r="AM13" s="99" t="s">
        <v>38</v>
      </c>
      <c r="AN13" s="99" t="s">
        <v>38</v>
      </c>
      <c r="AO13" s="99" t="s">
        <v>38</v>
      </c>
      <c r="AP13" s="99" t="s">
        <v>38</v>
      </c>
      <c r="AQ13" s="99" t="s">
        <v>38</v>
      </c>
      <c r="AR13" s="99" t="s">
        <v>38</v>
      </c>
      <c r="AS13" s="99" t="s">
        <v>38</v>
      </c>
      <c r="AT13" s="99" t="s">
        <v>38</v>
      </c>
      <c r="AU13" s="99" t="s">
        <v>38</v>
      </c>
      <c r="AV13" s="99" t="s">
        <v>38</v>
      </c>
      <c r="AW13" s="99" t="s">
        <v>38</v>
      </c>
      <c r="AX13" s="99" t="s">
        <v>38</v>
      </c>
      <c r="AY13" s="99" t="s">
        <v>38</v>
      </c>
      <c r="AZ13" s="99" t="s">
        <v>38</v>
      </c>
      <c r="BA13" s="99" t="s">
        <v>38</v>
      </c>
      <c r="BB13" s="99" t="s">
        <v>38</v>
      </c>
      <c r="BC13" s="99" t="s">
        <v>38</v>
      </c>
      <c r="BD13" s="99" t="s">
        <v>38</v>
      </c>
      <c r="BE13" s="99" t="s">
        <v>38</v>
      </c>
      <c r="BF13" s="99" t="s">
        <v>38</v>
      </c>
      <c r="BG13" s="99" t="s">
        <v>38</v>
      </c>
      <c r="BH13" s="99" t="s">
        <v>38</v>
      </c>
      <c r="BI13" s="99" t="s">
        <v>38</v>
      </c>
      <c r="BJ13" s="99" t="s">
        <v>38</v>
      </c>
      <c r="BK13" s="99" t="s">
        <v>38</v>
      </c>
      <c r="BL13" s="99" t="s">
        <v>38</v>
      </c>
      <c r="BM13" s="99" t="s">
        <v>38</v>
      </c>
      <c r="BN13" s="99" t="s">
        <v>38</v>
      </c>
      <c r="BO13" s="99" t="s">
        <v>38</v>
      </c>
      <c r="BP13" s="99" t="s">
        <v>38</v>
      </c>
      <c r="BQ13" s="99" t="s">
        <v>38</v>
      </c>
      <c r="BR13" s="99" t="s">
        <v>38</v>
      </c>
      <c r="BS13" s="99" t="s">
        <v>38</v>
      </c>
      <c r="BT13" s="99" t="s">
        <v>38</v>
      </c>
      <c r="BU13" s="99" t="s">
        <v>38</v>
      </c>
      <c r="BV13" s="99" t="s">
        <v>38</v>
      </c>
      <c r="BW13" s="99" t="s">
        <v>38</v>
      </c>
      <c r="BX13" s="99" t="s">
        <v>38</v>
      </c>
      <c r="BY13" s="99" t="s">
        <v>1071</v>
      </c>
      <c r="BZ13" s="98" t="s">
        <v>38</v>
      </c>
      <c r="CA13" s="99" t="s">
        <v>1085</v>
      </c>
    </row>
    <row r="14" spans="1:80" ht="27">
      <c r="A14" s="97">
        <v>13</v>
      </c>
      <c r="B14" s="99">
        <v>185</v>
      </c>
      <c r="C14" s="99" t="s">
        <v>311</v>
      </c>
      <c r="D14" s="99" t="s">
        <v>563</v>
      </c>
      <c r="E14" s="99" t="s">
        <v>38</v>
      </c>
      <c r="F14" s="99" t="s">
        <v>473</v>
      </c>
      <c r="G14" s="99" t="s">
        <v>563</v>
      </c>
      <c r="H14" s="99" t="s">
        <v>38</v>
      </c>
      <c r="I14" s="99" t="s">
        <v>576</v>
      </c>
      <c r="J14" s="99" t="s">
        <v>682</v>
      </c>
      <c r="K14" s="99" t="s">
        <v>717</v>
      </c>
      <c r="L14" s="99" t="s">
        <v>639</v>
      </c>
      <c r="M14" s="99" t="s">
        <v>83</v>
      </c>
      <c r="N14" s="99" t="s">
        <v>38</v>
      </c>
      <c r="O14" s="99" t="s">
        <v>865</v>
      </c>
      <c r="P14" s="98" t="s">
        <v>73</v>
      </c>
      <c r="Q14" s="99" t="s">
        <v>38</v>
      </c>
      <c r="R14" s="99" t="s">
        <v>1458</v>
      </c>
      <c r="S14" s="99" t="s">
        <v>996</v>
      </c>
      <c r="T14" s="99" t="s">
        <v>800</v>
      </c>
      <c r="U14" s="99" t="s">
        <v>1446</v>
      </c>
      <c r="V14" s="99" t="s">
        <v>1009</v>
      </c>
      <c r="W14" s="99" t="s">
        <v>982</v>
      </c>
      <c r="X14" s="99" t="s">
        <v>38</v>
      </c>
      <c r="Y14" s="99" t="s">
        <v>38</v>
      </c>
      <c r="Z14" s="98" t="s">
        <v>1288</v>
      </c>
      <c r="AA14" s="99" t="s">
        <v>1044</v>
      </c>
      <c r="AB14" s="99" t="s">
        <v>38</v>
      </c>
      <c r="AC14" s="99" t="s">
        <v>1044</v>
      </c>
      <c r="AD14" s="99" t="s">
        <v>38</v>
      </c>
      <c r="AE14" s="99" t="s">
        <v>38</v>
      </c>
      <c r="AF14" s="99" t="s">
        <v>38</v>
      </c>
      <c r="AG14" s="99" t="s">
        <v>38</v>
      </c>
      <c r="AH14" s="99" t="s">
        <v>38</v>
      </c>
      <c r="AI14" s="99" t="s">
        <v>38</v>
      </c>
      <c r="AJ14" s="99" t="s">
        <v>38</v>
      </c>
      <c r="AK14" s="99" t="s">
        <v>38</v>
      </c>
      <c r="AL14" s="99" t="s">
        <v>38</v>
      </c>
      <c r="AM14" s="99" t="s">
        <v>38</v>
      </c>
      <c r="AN14" s="99" t="s">
        <v>38</v>
      </c>
      <c r="AO14" s="99" t="s">
        <v>38</v>
      </c>
      <c r="AP14" s="99" t="s">
        <v>38</v>
      </c>
      <c r="AQ14" s="99" t="s">
        <v>38</v>
      </c>
      <c r="AR14" s="99" t="s">
        <v>38</v>
      </c>
      <c r="AS14" s="99" t="s">
        <v>38</v>
      </c>
      <c r="AT14" s="99" t="s">
        <v>38</v>
      </c>
      <c r="AU14" s="99" t="s">
        <v>38</v>
      </c>
      <c r="AV14" s="99" t="s">
        <v>38</v>
      </c>
      <c r="AW14" s="99" t="s">
        <v>38</v>
      </c>
      <c r="AX14" s="99" t="s">
        <v>38</v>
      </c>
      <c r="AY14" s="99" t="s">
        <v>38</v>
      </c>
      <c r="AZ14" s="99" t="s">
        <v>38</v>
      </c>
      <c r="BA14" s="99" t="s">
        <v>38</v>
      </c>
      <c r="BB14" s="99" t="s">
        <v>38</v>
      </c>
      <c r="BC14" s="99" t="s">
        <v>38</v>
      </c>
      <c r="BD14" s="99" t="s">
        <v>38</v>
      </c>
      <c r="BE14" s="99" t="s">
        <v>38</v>
      </c>
      <c r="BF14" s="99" t="s">
        <v>38</v>
      </c>
      <c r="BG14" s="99" t="s">
        <v>38</v>
      </c>
      <c r="BH14" s="99" t="s">
        <v>38</v>
      </c>
      <c r="BI14" s="99" t="s">
        <v>38</v>
      </c>
      <c r="BJ14" s="99" t="s">
        <v>38</v>
      </c>
      <c r="BK14" s="99" t="s">
        <v>38</v>
      </c>
      <c r="BL14" s="99" t="s">
        <v>38</v>
      </c>
      <c r="BM14" s="99" t="s">
        <v>38</v>
      </c>
      <c r="BN14" s="99" t="s">
        <v>38</v>
      </c>
      <c r="BO14" s="99" t="s">
        <v>38</v>
      </c>
      <c r="BP14" s="99" t="s">
        <v>38</v>
      </c>
      <c r="BQ14" s="99" t="s">
        <v>38</v>
      </c>
      <c r="BR14" s="99" t="s">
        <v>38</v>
      </c>
      <c r="BS14" s="99" t="s">
        <v>38</v>
      </c>
      <c r="BT14" s="99" t="s">
        <v>38</v>
      </c>
      <c r="BU14" s="99" t="s">
        <v>38</v>
      </c>
      <c r="BV14" s="99" t="s">
        <v>38</v>
      </c>
      <c r="BW14" s="99" t="s">
        <v>38</v>
      </c>
      <c r="BX14" s="99" t="s">
        <v>38</v>
      </c>
      <c r="BY14" s="99" t="s">
        <v>1344</v>
      </c>
      <c r="BZ14" s="98" t="s">
        <v>38</v>
      </c>
      <c r="CA14" s="99" t="s">
        <v>1087</v>
      </c>
    </row>
    <row r="15" spans="1:80" ht="30.75">
      <c r="A15" s="97">
        <v>14</v>
      </c>
      <c r="B15" s="99">
        <v>99</v>
      </c>
      <c r="C15" s="99" t="s">
        <v>281</v>
      </c>
      <c r="D15" s="99" t="s">
        <v>563</v>
      </c>
      <c r="E15" s="99" t="s">
        <v>38</v>
      </c>
      <c r="F15" s="99" t="s">
        <v>473</v>
      </c>
      <c r="G15" s="99" t="s">
        <v>563</v>
      </c>
      <c r="H15" s="99" t="s">
        <v>38</v>
      </c>
      <c r="I15" s="98" t="s">
        <v>692</v>
      </c>
      <c r="J15" s="99" t="s">
        <v>112</v>
      </c>
      <c r="K15" s="99" t="s">
        <v>1420</v>
      </c>
      <c r="L15" s="99" t="s">
        <v>151</v>
      </c>
      <c r="M15" s="99" t="s">
        <v>935</v>
      </c>
      <c r="N15" s="126" t="s">
        <v>1590</v>
      </c>
      <c r="O15" s="99" t="s">
        <v>865</v>
      </c>
      <c r="P15" s="99" t="s">
        <v>1459</v>
      </c>
      <c r="Q15" s="99" t="s">
        <v>38</v>
      </c>
      <c r="R15" s="99" t="s">
        <v>1460</v>
      </c>
      <c r="S15" s="99" t="s">
        <v>282</v>
      </c>
      <c r="T15" s="99" t="s">
        <v>1004</v>
      </c>
      <c r="U15" s="99" t="s">
        <v>1460</v>
      </c>
      <c r="V15" s="99" t="s">
        <v>1010</v>
      </c>
      <c r="W15" s="99" t="s">
        <v>684</v>
      </c>
      <c r="X15" s="99" t="s">
        <v>38</v>
      </c>
      <c r="Y15" s="99" t="s">
        <v>38</v>
      </c>
      <c r="Z15" s="98" t="s">
        <v>1289</v>
      </c>
      <c r="AA15" s="99" t="s">
        <v>280</v>
      </c>
      <c r="AB15" s="99" t="s">
        <v>38</v>
      </c>
      <c r="AC15" s="99" t="s">
        <v>280</v>
      </c>
      <c r="AD15" s="99" t="s">
        <v>38</v>
      </c>
      <c r="AE15" s="99" t="s">
        <v>38</v>
      </c>
      <c r="AF15" s="99" t="s">
        <v>38</v>
      </c>
      <c r="AG15" s="99" t="s">
        <v>38</v>
      </c>
      <c r="AH15" s="99" t="s">
        <v>38</v>
      </c>
      <c r="AI15" s="99" t="s">
        <v>38</v>
      </c>
      <c r="AJ15" s="99" t="s">
        <v>38</v>
      </c>
      <c r="AK15" s="99" t="s">
        <v>38</v>
      </c>
      <c r="AL15" s="99" t="s">
        <v>38</v>
      </c>
      <c r="AM15" s="99" t="s">
        <v>38</v>
      </c>
      <c r="AN15" s="99" t="s">
        <v>38</v>
      </c>
      <c r="AO15" s="99" t="s">
        <v>38</v>
      </c>
      <c r="AP15" s="99" t="s">
        <v>38</v>
      </c>
      <c r="AQ15" s="99" t="s">
        <v>38</v>
      </c>
      <c r="AR15" s="99" t="s">
        <v>38</v>
      </c>
      <c r="AS15" s="99" t="s">
        <v>38</v>
      </c>
      <c r="AT15" s="99" t="s">
        <v>38</v>
      </c>
      <c r="AU15" s="99" t="s">
        <v>38</v>
      </c>
      <c r="AV15" s="99" t="s">
        <v>38</v>
      </c>
      <c r="AW15" s="99" t="s">
        <v>38</v>
      </c>
      <c r="AX15" s="99" t="s">
        <v>38</v>
      </c>
      <c r="AY15" s="99" t="s">
        <v>38</v>
      </c>
      <c r="AZ15" s="99" t="s">
        <v>38</v>
      </c>
      <c r="BA15" s="99" t="s">
        <v>38</v>
      </c>
      <c r="BB15" s="99" t="s">
        <v>38</v>
      </c>
      <c r="BC15" s="99" t="s">
        <v>38</v>
      </c>
      <c r="BD15" s="99" t="s">
        <v>38</v>
      </c>
      <c r="BE15" s="99" t="s">
        <v>38</v>
      </c>
      <c r="BF15" s="99" t="s">
        <v>38</v>
      </c>
      <c r="BG15" s="99" t="s">
        <v>38</v>
      </c>
      <c r="BH15" s="99" t="s">
        <v>38</v>
      </c>
      <c r="BI15" s="99" t="s">
        <v>38</v>
      </c>
      <c r="BJ15" s="99" t="s">
        <v>38</v>
      </c>
      <c r="BK15" s="99" t="s">
        <v>38</v>
      </c>
      <c r="BL15" s="99" t="s">
        <v>38</v>
      </c>
      <c r="BM15" s="99" t="s">
        <v>38</v>
      </c>
      <c r="BN15" s="99" t="s">
        <v>38</v>
      </c>
      <c r="BO15" s="99" t="s">
        <v>38</v>
      </c>
      <c r="BP15" s="99" t="s">
        <v>38</v>
      </c>
      <c r="BQ15" s="99" t="s">
        <v>38</v>
      </c>
      <c r="BR15" s="99" t="s">
        <v>38</v>
      </c>
      <c r="BS15" s="99" t="s">
        <v>38</v>
      </c>
      <c r="BT15" s="99" t="s">
        <v>38</v>
      </c>
      <c r="BU15" s="99" t="s">
        <v>38</v>
      </c>
      <c r="BV15" s="99" t="s">
        <v>38</v>
      </c>
      <c r="BW15" s="99" t="s">
        <v>38</v>
      </c>
      <c r="BX15" s="99" t="s">
        <v>38</v>
      </c>
      <c r="BY15" s="99" t="s">
        <v>621</v>
      </c>
      <c r="BZ15" s="98" t="s">
        <v>38</v>
      </c>
      <c r="CA15" s="99" t="s">
        <v>165</v>
      </c>
    </row>
    <row r="16" spans="1:80" ht="54">
      <c r="A16" s="97">
        <v>15</v>
      </c>
      <c r="B16" s="99">
        <v>55</v>
      </c>
      <c r="C16" s="99" t="s">
        <v>520</v>
      </c>
      <c r="D16" s="99" t="s">
        <v>563</v>
      </c>
      <c r="E16" s="99" t="s">
        <v>38</v>
      </c>
      <c r="F16" s="99" t="s">
        <v>473</v>
      </c>
      <c r="G16" s="99" t="s">
        <v>563</v>
      </c>
      <c r="H16" s="99" t="s">
        <v>38</v>
      </c>
      <c r="I16" s="99" t="s">
        <v>643</v>
      </c>
      <c r="J16" s="99" t="s">
        <v>331</v>
      </c>
      <c r="K16" s="99" t="s">
        <v>129</v>
      </c>
      <c r="L16" s="99" t="s">
        <v>432</v>
      </c>
      <c r="M16" s="99" t="s">
        <v>954</v>
      </c>
      <c r="N16" s="99" t="s">
        <v>38</v>
      </c>
      <c r="O16" s="99" t="s">
        <v>865</v>
      </c>
      <c r="P16" s="99" t="s">
        <v>1461</v>
      </c>
      <c r="Q16" s="99" t="s">
        <v>38</v>
      </c>
      <c r="R16" s="99" t="s">
        <v>1444</v>
      </c>
      <c r="S16" s="99" t="s">
        <v>282</v>
      </c>
      <c r="T16" s="99" t="s">
        <v>569</v>
      </c>
      <c r="U16" s="99" t="s">
        <v>1446</v>
      </c>
      <c r="V16" s="99" t="s">
        <v>1009</v>
      </c>
      <c r="W16" s="99" t="s">
        <v>982</v>
      </c>
      <c r="X16" s="99" t="s">
        <v>38</v>
      </c>
      <c r="Y16" s="99" t="s">
        <v>38</v>
      </c>
      <c r="Z16" s="98" t="s">
        <v>1290</v>
      </c>
      <c r="AA16" s="99" t="s">
        <v>280</v>
      </c>
      <c r="AB16" s="99" t="s">
        <v>38</v>
      </c>
      <c r="AC16" s="99" t="s">
        <v>280</v>
      </c>
      <c r="AD16" s="99" t="s">
        <v>38</v>
      </c>
      <c r="AE16" s="99" t="s">
        <v>38</v>
      </c>
      <c r="AF16" s="99" t="s">
        <v>38</v>
      </c>
      <c r="AG16" s="99" t="s">
        <v>38</v>
      </c>
      <c r="AH16" s="99" t="s">
        <v>38</v>
      </c>
      <c r="AI16" s="99" t="s">
        <v>38</v>
      </c>
      <c r="AJ16" s="99" t="s">
        <v>38</v>
      </c>
      <c r="AK16" s="99" t="s">
        <v>38</v>
      </c>
      <c r="AL16" s="99" t="s">
        <v>38</v>
      </c>
      <c r="AM16" s="99" t="s">
        <v>38</v>
      </c>
      <c r="AN16" s="99" t="s">
        <v>38</v>
      </c>
      <c r="AO16" s="99" t="s">
        <v>38</v>
      </c>
      <c r="AP16" s="99" t="s">
        <v>38</v>
      </c>
      <c r="AQ16" s="99" t="s">
        <v>38</v>
      </c>
      <c r="AR16" s="99" t="s">
        <v>38</v>
      </c>
      <c r="AS16" s="99" t="s">
        <v>38</v>
      </c>
      <c r="AT16" s="99" t="s">
        <v>38</v>
      </c>
      <c r="AU16" s="99" t="s">
        <v>38</v>
      </c>
      <c r="AV16" s="99" t="s">
        <v>38</v>
      </c>
      <c r="AW16" s="99" t="s">
        <v>38</v>
      </c>
      <c r="AX16" s="99" t="s">
        <v>38</v>
      </c>
      <c r="AY16" s="99" t="s">
        <v>38</v>
      </c>
      <c r="AZ16" s="99" t="s">
        <v>38</v>
      </c>
      <c r="BA16" s="99" t="s">
        <v>38</v>
      </c>
      <c r="BB16" s="99" t="s">
        <v>38</v>
      </c>
      <c r="BC16" s="99" t="s">
        <v>38</v>
      </c>
      <c r="BD16" s="99" t="s">
        <v>38</v>
      </c>
      <c r="BE16" s="99" t="s">
        <v>38</v>
      </c>
      <c r="BF16" s="99" t="s">
        <v>38</v>
      </c>
      <c r="BG16" s="99" t="s">
        <v>38</v>
      </c>
      <c r="BH16" s="99" t="s">
        <v>38</v>
      </c>
      <c r="BI16" s="99" t="s">
        <v>38</v>
      </c>
      <c r="BJ16" s="99" t="s">
        <v>38</v>
      </c>
      <c r="BK16" s="99" t="s">
        <v>38</v>
      </c>
      <c r="BL16" s="99" t="s">
        <v>38</v>
      </c>
      <c r="BM16" s="99" t="s">
        <v>38</v>
      </c>
      <c r="BN16" s="99" t="s">
        <v>38</v>
      </c>
      <c r="BO16" s="99" t="s">
        <v>38</v>
      </c>
      <c r="BP16" s="99" t="s">
        <v>38</v>
      </c>
      <c r="BQ16" s="99" t="s">
        <v>38</v>
      </c>
      <c r="BR16" s="99" t="s">
        <v>38</v>
      </c>
      <c r="BS16" s="99" t="s">
        <v>38</v>
      </c>
      <c r="BT16" s="99" t="s">
        <v>38</v>
      </c>
      <c r="BU16" s="99" t="s">
        <v>38</v>
      </c>
      <c r="BV16" s="99" t="s">
        <v>38</v>
      </c>
      <c r="BW16" s="99" t="s">
        <v>38</v>
      </c>
      <c r="BX16" s="99" t="s">
        <v>38</v>
      </c>
      <c r="BY16" s="98" t="s">
        <v>816</v>
      </c>
      <c r="BZ16" s="98" t="s">
        <v>38</v>
      </c>
      <c r="CA16" s="99" t="s">
        <v>395</v>
      </c>
    </row>
    <row r="17" spans="1:79" ht="27">
      <c r="A17" s="97">
        <v>16</v>
      </c>
      <c r="B17" s="99">
        <v>132</v>
      </c>
      <c r="C17" s="99" t="s">
        <v>9</v>
      </c>
      <c r="D17" s="99" t="s">
        <v>563</v>
      </c>
      <c r="E17" s="99" t="s">
        <v>38</v>
      </c>
      <c r="F17" s="99" t="s">
        <v>473</v>
      </c>
      <c r="G17" s="99" t="s">
        <v>563</v>
      </c>
      <c r="H17" s="99" t="s">
        <v>38</v>
      </c>
      <c r="I17" s="98" t="s">
        <v>1253</v>
      </c>
      <c r="J17" s="99" t="s">
        <v>1249</v>
      </c>
      <c r="K17" s="99" t="s">
        <v>1462</v>
      </c>
      <c r="L17" s="99" t="s">
        <v>134</v>
      </c>
      <c r="M17" s="99" t="s">
        <v>695</v>
      </c>
      <c r="N17" s="99" t="s">
        <v>38</v>
      </c>
      <c r="O17" s="99" t="s">
        <v>865</v>
      </c>
      <c r="P17" s="99" t="s">
        <v>875</v>
      </c>
      <c r="Q17" s="99" t="s">
        <v>38</v>
      </c>
      <c r="R17" s="99" t="s">
        <v>1458</v>
      </c>
      <c r="S17" s="99" t="s">
        <v>282</v>
      </c>
      <c r="T17" s="99" t="s">
        <v>800</v>
      </c>
      <c r="U17" s="99" t="s">
        <v>1446</v>
      </c>
      <c r="V17" s="99" t="s">
        <v>1008</v>
      </c>
      <c r="W17" s="99" t="s">
        <v>773</v>
      </c>
      <c r="X17" s="99" t="s">
        <v>38</v>
      </c>
      <c r="Y17" s="99" t="s">
        <v>38</v>
      </c>
      <c r="Z17" s="98" t="s">
        <v>1320</v>
      </c>
      <c r="AA17" s="99" t="s">
        <v>280</v>
      </c>
      <c r="AB17" s="99" t="s">
        <v>38</v>
      </c>
      <c r="AC17" s="99" t="s">
        <v>280</v>
      </c>
      <c r="AD17" s="99" t="s">
        <v>38</v>
      </c>
      <c r="AE17" s="99" t="s">
        <v>38</v>
      </c>
      <c r="AF17" s="99" t="s">
        <v>38</v>
      </c>
      <c r="AG17" s="99" t="s">
        <v>38</v>
      </c>
      <c r="AH17" s="99" t="s">
        <v>38</v>
      </c>
      <c r="AI17" s="99" t="s">
        <v>38</v>
      </c>
      <c r="AJ17" s="99" t="s">
        <v>38</v>
      </c>
      <c r="AK17" s="99" t="s">
        <v>38</v>
      </c>
      <c r="AL17" s="99" t="s">
        <v>38</v>
      </c>
      <c r="AM17" s="99" t="s">
        <v>38</v>
      </c>
      <c r="AN17" s="99" t="s">
        <v>38</v>
      </c>
      <c r="AO17" s="99" t="s">
        <v>38</v>
      </c>
      <c r="AP17" s="99" t="s">
        <v>38</v>
      </c>
      <c r="AQ17" s="99" t="s">
        <v>38</v>
      </c>
      <c r="AR17" s="99" t="s">
        <v>38</v>
      </c>
      <c r="AS17" s="99" t="s">
        <v>38</v>
      </c>
      <c r="AT17" s="99" t="s">
        <v>38</v>
      </c>
      <c r="AU17" s="99" t="s">
        <v>38</v>
      </c>
      <c r="AV17" s="99" t="s">
        <v>38</v>
      </c>
      <c r="AW17" s="99" t="s">
        <v>38</v>
      </c>
      <c r="AX17" s="99" t="s">
        <v>38</v>
      </c>
      <c r="AY17" s="99" t="s">
        <v>38</v>
      </c>
      <c r="AZ17" s="99" t="s">
        <v>38</v>
      </c>
      <c r="BA17" s="99" t="s">
        <v>38</v>
      </c>
      <c r="BB17" s="99" t="s">
        <v>38</v>
      </c>
      <c r="BC17" s="99" t="s">
        <v>38</v>
      </c>
      <c r="BD17" s="99" t="s">
        <v>38</v>
      </c>
      <c r="BE17" s="99" t="s">
        <v>38</v>
      </c>
      <c r="BF17" s="99" t="s">
        <v>38</v>
      </c>
      <c r="BG17" s="99" t="s">
        <v>38</v>
      </c>
      <c r="BH17" s="99" t="s">
        <v>38</v>
      </c>
      <c r="BI17" s="99" t="s">
        <v>38</v>
      </c>
      <c r="BJ17" s="99" t="s">
        <v>38</v>
      </c>
      <c r="BK17" s="99" t="s">
        <v>38</v>
      </c>
      <c r="BL17" s="99" t="s">
        <v>38</v>
      </c>
      <c r="BM17" s="99" t="s">
        <v>38</v>
      </c>
      <c r="BN17" s="99" t="s">
        <v>38</v>
      </c>
      <c r="BO17" s="99" t="s">
        <v>38</v>
      </c>
      <c r="BP17" s="99" t="s">
        <v>38</v>
      </c>
      <c r="BQ17" s="99" t="s">
        <v>38</v>
      </c>
      <c r="BR17" s="99" t="s">
        <v>38</v>
      </c>
      <c r="BS17" s="99" t="s">
        <v>38</v>
      </c>
      <c r="BT17" s="99" t="s">
        <v>38</v>
      </c>
      <c r="BU17" s="99" t="s">
        <v>38</v>
      </c>
      <c r="BV17" s="99" t="s">
        <v>38</v>
      </c>
      <c r="BW17" s="99" t="s">
        <v>38</v>
      </c>
      <c r="BX17" s="99" t="s">
        <v>38</v>
      </c>
      <c r="BY17" s="99" t="s">
        <v>621</v>
      </c>
      <c r="BZ17" s="98" t="s">
        <v>38</v>
      </c>
      <c r="CA17" s="99" t="s">
        <v>1108</v>
      </c>
    </row>
    <row r="18" spans="1:79" ht="57.75">
      <c r="A18" s="97">
        <v>17</v>
      </c>
      <c r="B18" s="99">
        <v>97</v>
      </c>
      <c r="C18" s="99" t="s">
        <v>160</v>
      </c>
      <c r="D18" s="99" t="s">
        <v>563</v>
      </c>
      <c r="E18" s="99" t="s">
        <v>38</v>
      </c>
      <c r="F18" s="99" t="s">
        <v>473</v>
      </c>
      <c r="G18" s="99" t="s">
        <v>563</v>
      </c>
      <c r="H18" s="99" t="s">
        <v>38</v>
      </c>
      <c r="I18" s="99" t="s">
        <v>438</v>
      </c>
      <c r="J18" s="99" t="s">
        <v>681</v>
      </c>
      <c r="K18" s="99" t="s">
        <v>1463</v>
      </c>
      <c r="L18" s="99" t="s">
        <v>831</v>
      </c>
      <c r="M18" s="99" t="s">
        <v>936</v>
      </c>
      <c r="N18" s="126" t="s">
        <v>1591</v>
      </c>
      <c r="O18" s="99" t="s">
        <v>865</v>
      </c>
      <c r="P18" s="98" t="s">
        <v>1429</v>
      </c>
      <c r="Q18" s="99" t="s">
        <v>38</v>
      </c>
      <c r="R18" s="99" t="s">
        <v>1464</v>
      </c>
      <c r="S18" s="99" t="s">
        <v>1001</v>
      </c>
      <c r="T18" s="99" t="s">
        <v>800</v>
      </c>
      <c r="U18" s="99" t="s">
        <v>1464</v>
      </c>
      <c r="V18" s="99"/>
      <c r="W18" s="99"/>
      <c r="X18" s="99" t="s">
        <v>38</v>
      </c>
      <c r="Y18" s="99" t="s">
        <v>38</v>
      </c>
      <c r="Z18" s="98" t="s">
        <v>451</v>
      </c>
      <c r="AA18" s="99" t="s">
        <v>280</v>
      </c>
      <c r="AB18" s="99" t="s">
        <v>38</v>
      </c>
      <c r="AC18" s="99" t="s">
        <v>280</v>
      </c>
      <c r="AD18" s="99" t="s">
        <v>38</v>
      </c>
      <c r="AE18" s="99" t="s">
        <v>38</v>
      </c>
      <c r="AF18" s="99" t="s">
        <v>38</v>
      </c>
      <c r="AG18" s="99" t="s">
        <v>38</v>
      </c>
      <c r="AH18" s="99" t="s">
        <v>38</v>
      </c>
      <c r="AI18" s="99" t="s">
        <v>38</v>
      </c>
      <c r="AJ18" s="99" t="s">
        <v>38</v>
      </c>
      <c r="AK18" s="99" t="s">
        <v>38</v>
      </c>
      <c r="AL18" s="99" t="s">
        <v>38</v>
      </c>
      <c r="AM18" s="99" t="s">
        <v>38</v>
      </c>
      <c r="AN18" s="99" t="s">
        <v>38</v>
      </c>
      <c r="AO18" s="99" t="s">
        <v>38</v>
      </c>
      <c r="AP18" s="99" t="s">
        <v>38</v>
      </c>
      <c r="AQ18" s="99" t="s">
        <v>38</v>
      </c>
      <c r="AR18" s="99" t="s">
        <v>38</v>
      </c>
      <c r="AS18" s="99" t="s">
        <v>38</v>
      </c>
      <c r="AT18" s="99" t="s">
        <v>38</v>
      </c>
      <c r="AU18" s="99" t="s">
        <v>38</v>
      </c>
      <c r="AV18" s="99" t="s">
        <v>38</v>
      </c>
      <c r="AW18" s="99" t="s">
        <v>38</v>
      </c>
      <c r="AX18" s="99" t="s">
        <v>38</v>
      </c>
      <c r="AY18" s="99" t="s">
        <v>38</v>
      </c>
      <c r="AZ18" s="99" t="s">
        <v>38</v>
      </c>
      <c r="BA18" s="99" t="s">
        <v>38</v>
      </c>
      <c r="BB18" s="99" t="s">
        <v>38</v>
      </c>
      <c r="BC18" s="99" t="s">
        <v>38</v>
      </c>
      <c r="BD18" s="99" t="s">
        <v>38</v>
      </c>
      <c r="BE18" s="99" t="s">
        <v>38</v>
      </c>
      <c r="BF18" s="99" t="s">
        <v>38</v>
      </c>
      <c r="BG18" s="99" t="s">
        <v>38</v>
      </c>
      <c r="BH18" s="99" t="s">
        <v>38</v>
      </c>
      <c r="BI18" s="99" t="s">
        <v>38</v>
      </c>
      <c r="BJ18" s="99" t="s">
        <v>38</v>
      </c>
      <c r="BK18" s="99" t="s">
        <v>38</v>
      </c>
      <c r="BL18" s="99" t="s">
        <v>38</v>
      </c>
      <c r="BM18" s="99" t="s">
        <v>38</v>
      </c>
      <c r="BN18" s="99" t="s">
        <v>38</v>
      </c>
      <c r="BO18" s="99" t="s">
        <v>38</v>
      </c>
      <c r="BP18" s="99" t="s">
        <v>38</v>
      </c>
      <c r="BQ18" s="99" t="s">
        <v>38</v>
      </c>
      <c r="BR18" s="99" t="s">
        <v>38</v>
      </c>
      <c r="BS18" s="99" t="s">
        <v>38</v>
      </c>
      <c r="BT18" s="99" t="s">
        <v>38</v>
      </c>
      <c r="BU18" s="99" t="s">
        <v>38</v>
      </c>
      <c r="BV18" s="99" t="s">
        <v>38</v>
      </c>
      <c r="BW18" s="99" t="s">
        <v>38</v>
      </c>
      <c r="BX18" s="99" t="s">
        <v>38</v>
      </c>
      <c r="BY18" s="99" t="s">
        <v>621</v>
      </c>
      <c r="BZ18" s="98" t="s">
        <v>1284</v>
      </c>
      <c r="CA18" s="99" t="s">
        <v>1039</v>
      </c>
    </row>
    <row r="19" spans="1:79" ht="27">
      <c r="A19" s="97">
        <v>18</v>
      </c>
      <c r="B19" s="99">
        <v>4</v>
      </c>
      <c r="C19" s="99" t="s">
        <v>562</v>
      </c>
      <c r="D19" s="99" t="s">
        <v>563</v>
      </c>
      <c r="E19" s="99" t="s">
        <v>38</v>
      </c>
      <c r="F19" s="99" t="s">
        <v>473</v>
      </c>
      <c r="G19" s="99" t="s">
        <v>563</v>
      </c>
      <c r="H19" s="99" t="s">
        <v>38</v>
      </c>
      <c r="I19" s="99" t="s">
        <v>675</v>
      </c>
      <c r="J19" s="99" t="s">
        <v>285</v>
      </c>
      <c r="K19" s="99" t="s">
        <v>783</v>
      </c>
      <c r="L19" s="99" t="s">
        <v>886</v>
      </c>
      <c r="M19" s="99" t="s">
        <v>37</v>
      </c>
      <c r="N19" s="99" t="s">
        <v>38</v>
      </c>
      <c r="O19" s="99" t="s">
        <v>865</v>
      </c>
      <c r="P19" s="98" t="s">
        <v>1382</v>
      </c>
      <c r="Q19" s="99" t="s">
        <v>38</v>
      </c>
      <c r="R19" s="99" t="s">
        <v>1444</v>
      </c>
      <c r="S19" s="99" t="s">
        <v>996</v>
      </c>
      <c r="T19" s="99" t="s">
        <v>569</v>
      </c>
      <c r="U19" s="99" t="s">
        <v>1465</v>
      </c>
      <c r="V19" s="99" t="s">
        <v>979</v>
      </c>
      <c r="W19" s="99" t="s">
        <v>773</v>
      </c>
      <c r="X19" s="99" t="s">
        <v>38</v>
      </c>
      <c r="Y19" s="99" t="s">
        <v>38</v>
      </c>
      <c r="Z19" s="98" t="s">
        <v>1089</v>
      </c>
      <c r="AA19" s="99" t="s">
        <v>280</v>
      </c>
      <c r="AB19" s="99" t="s">
        <v>38</v>
      </c>
      <c r="AC19" s="99" t="s">
        <v>280</v>
      </c>
      <c r="AD19" s="99" t="s">
        <v>38</v>
      </c>
      <c r="AE19" s="99" t="s">
        <v>38</v>
      </c>
      <c r="AF19" s="99" t="s">
        <v>38</v>
      </c>
      <c r="AG19" s="99" t="s">
        <v>38</v>
      </c>
      <c r="AH19" s="99" t="s">
        <v>38</v>
      </c>
      <c r="AI19" s="99" t="s">
        <v>38</v>
      </c>
      <c r="AJ19" s="99" t="s">
        <v>38</v>
      </c>
      <c r="AK19" s="99" t="s">
        <v>38</v>
      </c>
      <c r="AL19" s="99" t="s">
        <v>38</v>
      </c>
      <c r="AM19" s="99" t="s">
        <v>38</v>
      </c>
      <c r="AN19" s="99" t="s">
        <v>38</v>
      </c>
      <c r="AO19" s="99" t="s">
        <v>38</v>
      </c>
      <c r="AP19" s="99" t="s">
        <v>38</v>
      </c>
      <c r="AQ19" s="99" t="s">
        <v>38</v>
      </c>
      <c r="AR19" s="99" t="s">
        <v>38</v>
      </c>
      <c r="AS19" s="99" t="s">
        <v>38</v>
      </c>
      <c r="AT19" s="99" t="s">
        <v>38</v>
      </c>
      <c r="AU19" s="99" t="s">
        <v>38</v>
      </c>
      <c r="AV19" s="99" t="s">
        <v>38</v>
      </c>
      <c r="AW19" s="99" t="s">
        <v>38</v>
      </c>
      <c r="AX19" s="99" t="s">
        <v>38</v>
      </c>
      <c r="AY19" s="99" t="s">
        <v>38</v>
      </c>
      <c r="AZ19" s="99" t="s">
        <v>38</v>
      </c>
      <c r="BA19" s="99" t="s">
        <v>38</v>
      </c>
      <c r="BB19" s="99" t="s">
        <v>38</v>
      </c>
      <c r="BC19" s="99" t="s">
        <v>38</v>
      </c>
      <c r="BD19" s="99" t="s">
        <v>38</v>
      </c>
      <c r="BE19" s="99" t="s">
        <v>38</v>
      </c>
      <c r="BF19" s="99" t="s">
        <v>38</v>
      </c>
      <c r="BG19" s="99" t="s">
        <v>38</v>
      </c>
      <c r="BH19" s="99" t="s">
        <v>38</v>
      </c>
      <c r="BI19" s="99" t="s">
        <v>38</v>
      </c>
      <c r="BJ19" s="99" t="s">
        <v>38</v>
      </c>
      <c r="BK19" s="99" t="s">
        <v>38</v>
      </c>
      <c r="BL19" s="99" t="s">
        <v>38</v>
      </c>
      <c r="BM19" s="99" t="s">
        <v>38</v>
      </c>
      <c r="BN19" s="99" t="s">
        <v>38</v>
      </c>
      <c r="BO19" s="99" t="s">
        <v>38</v>
      </c>
      <c r="BP19" s="99" t="s">
        <v>38</v>
      </c>
      <c r="BQ19" s="99" t="s">
        <v>38</v>
      </c>
      <c r="BR19" s="99" t="s">
        <v>38</v>
      </c>
      <c r="BS19" s="99" t="s">
        <v>38</v>
      </c>
      <c r="BT19" s="99" t="s">
        <v>38</v>
      </c>
      <c r="BU19" s="99" t="s">
        <v>38</v>
      </c>
      <c r="BV19" s="99" t="s">
        <v>38</v>
      </c>
      <c r="BW19" s="99" t="s">
        <v>38</v>
      </c>
      <c r="BX19" s="99" t="s">
        <v>38</v>
      </c>
      <c r="BY19" s="99" t="s">
        <v>621</v>
      </c>
      <c r="BZ19" s="98" t="s">
        <v>38</v>
      </c>
      <c r="CA19" s="99" t="s">
        <v>1157</v>
      </c>
    </row>
    <row r="20" spans="1:79" ht="40.5">
      <c r="A20" s="97">
        <v>19</v>
      </c>
      <c r="B20" s="99">
        <v>86</v>
      </c>
      <c r="C20" s="99" t="s">
        <v>120</v>
      </c>
      <c r="D20" s="99" t="s">
        <v>563</v>
      </c>
      <c r="E20" s="99" t="s">
        <v>38</v>
      </c>
      <c r="F20" s="99" t="s">
        <v>473</v>
      </c>
      <c r="G20" s="99" t="s">
        <v>563</v>
      </c>
      <c r="H20" s="99" t="s">
        <v>38</v>
      </c>
      <c r="I20" s="99" t="s">
        <v>6</v>
      </c>
      <c r="J20" s="99" t="s">
        <v>691</v>
      </c>
      <c r="K20" s="99" t="s">
        <v>1466</v>
      </c>
      <c r="L20" s="99" t="s">
        <v>610</v>
      </c>
      <c r="M20" s="99" t="s">
        <v>551</v>
      </c>
      <c r="N20" s="99" t="s">
        <v>38</v>
      </c>
      <c r="O20" s="99" t="s">
        <v>865</v>
      </c>
      <c r="P20" s="98" t="s">
        <v>1430</v>
      </c>
      <c r="Q20" s="99" t="s">
        <v>38</v>
      </c>
      <c r="R20" s="99" t="s">
        <v>1467</v>
      </c>
      <c r="S20" s="99" t="s">
        <v>282</v>
      </c>
      <c r="T20" s="99" t="s">
        <v>569</v>
      </c>
      <c r="U20" s="99" t="s">
        <v>1448</v>
      </c>
      <c r="V20" s="99" t="s">
        <v>979</v>
      </c>
      <c r="W20" s="99" t="s">
        <v>773</v>
      </c>
      <c r="X20" s="99" t="s">
        <v>38</v>
      </c>
      <c r="Y20" s="99" t="s">
        <v>38</v>
      </c>
      <c r="Z20" s="98" t="s">
        <v>1165</v>
      </c>
      <c r="AA20" s="99" t="s">
        <v>1046</v>
      </c>
      <c r="AB20" s="99" t="s">
        <v>763</v>
      </c>
      <c r="AC20" s="99" t="s">
        <v>1046</v>
      </c>
      <c r="AD20" s="99" t="s">
        <v>763</v>
      </c>
      <c r="AE20" s="99" t="s">
        <v>38</v>
      </c>
      <c r="AF20" s="99" t="s">
        <v>38</v>
      </c>
      <c r="AG20" s="99" t="s">
        <v>38</v>
      </c>
      <c r="AH20" s="99" t="s">
        <v>38</v>
      </c>
      <c r="AI20" s="99" t="s">
        <v>38</v>
      </c>
      <c r="AJ20" s="99" t="s">
        <v>38</v>
      </c>
      <c r="AK20" s="99" t="s">
        <v>38</v>
      </c>
      <c r="AL20" s="99" t="s">
        <v>38</v>
      </c>
      <c r="AM20" s="99" t="s">
        <v>38</v>
      </c>
      <c r="AN20" s="99" t="s">
        <v>38</v>
      </c>
      <c r="AO20" s="99" t="s">
        <v>38</v>
      </c>
      <c r="AP20" s="99" t="s">
        <v>38</v>
      </c>
      <c r="AQ20" s="99" t="s">
        <v>38</v>
      </c>
      <c r="AR20" s="99" t="s">
        <v>38</v>
      </c>
      <c r="AS20" s="99" t="s">
        <v>38</v>
      </c>
      <c r="AT20" s="99" t="s">
        <v>38</v>
      </c>
      <c r="AU20" s="99" t="s">
        <v>38</v>
      </c>
      <c r="AV20" s="99" t="s">
        <v>38</v>
      </c>
      <c r="AW20" s="99" t="s">
        <v>38</v>
      </c>
      <c r="AX20" s="99" t="s">
        <v>38</v>
      </c>
      <c r="AY20" s="99" t="s">
        <v>38</v>
      </c>
      <c r="AZ20" s="99" t="s">
        <v>38</v>
      </c>
      <c r="BA20" s="99" t="s">
        <v>38</v>
      </c>
      <c r="BB20" s="99" t="s">
        <v>38</v>
      </c>
      <c r="BC20" s="99" t="s">
        <v>38</v>
      </c>
      <c r="BD20" s="99" t="s">
        <v>38</v>
      </c>
      <c r="BE20" s="99" t="s">
        <v>38</v>
      </c>
      <c r="BF20" s="99" t="s">
        <v>38</v>
      </c>
      <c r="BG20" s="99" t="s">
        <v>38</v>
      </c>
      <c r="BH20" s="99" t="s">
        <v>38</v>
      </c>
      <c r="BI20" s="99" t="s">
        <v>38</v>
      </c>
      <c r="BJ20" s="99" t="s">
        <v>38</v>
      </c>
      <c r="BK20" s="99" t="s">
        <v>38</v>
      </c>
      <c r="BL20" s="99" t="s">
        <v>38</v>
      </c>
      <c r="BM20" s="99" t="s">
        <v>38</v>
      </c>
      <c r="BN20" s="99" t="s">
        <v>38</v>
      </c>
      <c r="BO20" s="99" t="s">
        <v>38</v>
      </c>
      <c r="BP20" s="99" t="s">
        <v>38</v>
      </c>
      <c r="BQ20" s="99" t="s">
        <v>38</v>
      </c>
      <c r="BR20" s="99" t="s">
        <v>38</v>
      </c>
      <c r="BS20" s="99" t="s">
        <v>38</v>
      </c>
      <c r="BT20" s="99" t="s">
        <v>38</v>
      </c>
      <c r="BU20" s="99" t="s">
        <v>38</v>
      </c>
      <c r="BV20" s="99" t="s">
        <v>38</v>
      </c>
      <c r="BW20" s="99" t="s">
        <v>38</v>
      </c>
      <c r="BX20" s="99" t="s">
        <v>38</v>
      </c>
      <c r="BY20" s="98" t="s">
        <v>1232</v>
      </c>
      <c r="BZ20" s="98" t="s">
        <v>334</v>
      </c>
      <c r="CA20" s="99" t="s">
        <v>1123</v>
      </c>
    </row>
    <row r="21" spans="1:79" ht="27">
      <c r="A21" s="97">
        <v>20</v>
      </c>
      <c r="B21" s="99">
        <v>190</v>
      </c>
      <c r="C21" s="99" t="s">
        <v>376</v>
      </c>
      <c r="D21" s="99" t="s">
        <v>563</v>
      </c>
      <c r="E21" s="99" t="s">
        <v>38</v>
      </c>
      <c r="F21" s="99" t="s">
        <v>473</v>
      </c>
      <c r="G21" s="99" t="s">
        <v>563</v>
      </c>
      <c r="H21" s="99" t="s">
        <v>38</v>
      </c>
      <c r="I21" s="99" t="s">
        <v>573</v>
      </c>
      <c r="J21" s="99" t="s">
        <v>678</v>
      </c>
      <c r="K21" s="99" t="s">
        <v>1468</v>
      </c>
      <c r="L21" s="99" t="s">
        <v>442</v>
      </c>
      <c r="M21" s="99" t="s">
        <v>887</v>
      </c>
      <c r="N21" s="99" t="s">
        <v>38</v>
      </c>
      <c r="O21" s="99" t="s">
        <v>865</v>
      </c>
      <c r="P21" s="99" t="s">
        <v>1469</v>
      </c>
      <c r="Q21" s="99" t="s">
        <v>38</v>
      </c>
      <c r="R21" s="99" t="s">
        <v>1444</v>
      </c>
      <c r="S21" s="99" t="s">
        <v>997</v>
      </c>
      <c r="T21" s="99" t="s">
        <v>597</v>
      </c>
      <c r="U21" s="99" t="s">
        <v>1448</v>
      </c>
      <c r="V21" s="99" t="s">
        <v>979</v>
      </c>
      <c r="W21" s="99" t="s">
        <v>574</v>
      </c>
      <c r="X21" s="99" t="s">
        <v>38</v>
      </c>
      <c r="Y21" s="99" t="s">
        <v>38</v>
      </c>
      <c r="Z21" s="98" t="s">
        <v>1316</v>
      </c>
      <c r="AA21" s="99" t="s">
        <v>1044</v>
      </c>
      <c r="AB21" s="99" t="s">
        <v>38</v>
      </c>
      <c r="AC21" s="99" t="s">
        <v>1044</v>
      </c>
      <c r="AD21" s="99" t="s">
        <v>38</v>
      </c>
      <c r="AE21" s="99" t="s">
        <v>38</v>
      </c>
      <c r="AF21" s="99" t="s">
        <v>38</v>
      </c>
      <c r="AG21" s="99" t="s">
        <v>38</v>
      </c>
      <c r="AH21" s="99" t="s">
        <v>38</v>
      </c>
      <c r="AI21" s="99" t="s">
        <v>38</v>
      </c>
      <c r="AJ21" s="99" t="s">
        <v>38</v>
      </c>
      <c r="AK21" s="99" t="s">
        <v>38</v>
      </c>
      <c r="AL21" s="99" t="s">
        <v>38</v>
      </c>
      <c r="AM21" s="99" t="s">
        <v>38</v>
      </c>
      <c r="AN21" s="99" t="s">
        <v>38</v>
      </c>
      <c r="AO21" s="99" t="s">
        <v>38</v>
      </c>
      <c r="AP21" s="99" t="s">
        <v>38</v>
      </c>
      <c r="AQ21" s="99" t="s">
        <v>38</v>
      </c>
      <c r="AR21" s="99" t="s">
        <v>38</v>
      </c>
      <c r="AS21" s="99" t="s">
        <v>38</v>
      </c>
      <c r="AT21" s="99" t="s">
        <v>38</v>
      </c>
      <c r="AU21" s="99" t="s">
        <v>38</v>
      </c>
      <c r="AV21" s="99" t="s">
        <v>38</v>
      </c>
      <c r="AW21" s="99" t="s">
        <v>38</v>
      </c>
      <c r="AX21" s="99" t="s">
        <v>38</v>
      </c>
      <c r="AY21" s="99" t="s">
        <v>38</v>
      </c>
      <c r="AZ21" s="99" t="s">
        <v>38</v>
      </c>
      <c r="BA21" s="99" t="s">
        <v>38</v>
      </c>
      <c r="BB21" s="99" t="s">
        <v>38</v>
      </c>
      <c r="BC21" s="99" t="s">
        <v>38</v>
      </c>
      <c r="BD21" s="99" t="s">
        <v>38</v>
      </c>
      <c r="BE21" s="99" t="s">
        <v>38</v>
      </c>
      <c r="BF21" s="99" t="s">
        <v>38</v>
      </c>
      <c r="BG21" s="99" t="s">
        <v>38</v>
      </c>
      <c r="BH21" s="99" t="s">
        <v>38</v>
      </c>
      <c r="BI21" s="99" t="s">
        <v>38</v>
      </c>
      <c r="BJ21" s="99" t="s">
        <v>38</v>
      </c>
      <c r="BK21" s="99" t="s">
        <v>38</v>
      </c>
      <c r="BL21" s="99" t="s">
        <v>38</v>
      </c>
      <c r="BM21" s="99" t="s">
        <v>38</v>
      </c>
      <c r="BN21" s="99" t="s">
        <v>38</v>
      </c>
      <c r="BO21" s="99" t="s">
        <v>38</v>
      </c>
      <c r="BP21" s="99" t="s">
        <v>38</v>
      </c>
      <c r="BQ21" s="99" t="s">
        <v>38</v>
      </c>
      <c r="BR21" s="99" t="s">
        <v>38</v>
      </c>
      <c r="BS21" s="99" t="s">
        <v>38</v>
      </c>
      <c r="BT21" s="99" t="s">
        <v>38</v>
      </c>
      <c r="BU21" s="99" t="s">
        <v>38</v>
      </c>
      <c r="BV21" s="99" t="s">
        <v>38</v>
      </c>
      <c r="BW21" s="99" t="s">
        <v>38</v>
      </c>
      <c r="BX21" s="99" t="s">
        <v>38</v>
      </c>
      <c r="BY21" s="99" t="s">
        <v>543</v>
      </c>
      <c r="BZ21" s="98" t="s">
        <v>38</v>
      </c>
      <c r="CA21" s="99" t="s">
        <v>58</v>
      </c>
    </row>
    <row r="22" spans="1:79" ht="111.75">
      <c r="A22" s="97">
        <v>21</v>
      </c>
      <c r="B22" s="99">
        <v>118</v>
      </c>
      <c r="C22" s="99" t="s">
        <v>288</v>
      </c>
      <c r="D22" s="99" t="s">
        <v>563</v>
      </c>
      <c r="E22" s="99" t="s">
        <v>38</v>
      </c>
      <c r="F22" s="99" t="s">
        <v>473</v>
      </c>
      <c r="G22" s="99" t="s">
        <v>563</v>
      </c>
      <c r="H22" s="99" t="s">
        <v>38</v>
      </c>
      <c r="I22" s="99" t="s">
        <v>1212</v>
      </c>
      <c r="J22" s="99" t="s">
        <v>679</v>
      </c>
      <c r="K22" s="99" t="s">
        <v>1470</v>
      </c>
      <c r="L22" s="99" t="s">
        <v>598</v>
      </c>
      <c r="M22" s="99" t="s">
        <v>921</v>
      </c>
      <c r="N22" s="126" t="s">
        <v>1592</v>
      </c>
      <c r="O22" s="99" t="s">
        <v>865</v>
      </c>
      <c r="P22" s="98" t="s">
        <v>1436</v>
      </c>
      <c r="Q22" s="99" t="s">
        <v>38</v>
      </c>
      <c r="R22" s="99" t="s">
        <v>1448</v>
      </c>
      <c r="S22" s="99" t="s">
        <v>282</v>
      </c>
      <c r="T22" s="99" t="s">
        <v>800</v>
      </c>
      <c r="U22" s="99" t="s">
        <v>1448</v>
      </c>
      <c r="V22" s="99" t="s">
        <v>582</v>
      </c>
      <c r="W22" s="99" t="s">
        <v>574</v>
      </c>
      <c r="X22" s="99" t="s">
        <v>38</v>
      </c>
      <c r="Y22" s="99" t="s">
        <v>38</v>
      </c>
      <c r="Z22" s="98" t="s">
        <v>1195</v>
      </c>
      <c r="AA22" s="99" t="s">
        <v>1044</v>
      </c>
      <c r="AB22" s="99" t="s">
        <v>38</v>
      </c>
      <c r="AC22" s="99" t="s">
        <v>280</v>
      </c>
      <c r="AD22" s="99" t="s">
        <v>38</v>
      </c>
      <c r="AE22" s="99" t="s">
        <v>38</v>
      </c>
      <c r="AF22" s="99" t="s">
        <v>38</v>
      </c>
      <c r="AG22" s="99" t="s">
        <v>38</v>
      </c>
      <c r="AH22" s="99" t="s">
        <v>38</v>
      </c>
      <c r="AI22" s="99" t="s">
        <v>38</v>
      </c>
      <c r="AJ22" s="99" t="s">
        <v>38</v>
      </c>
      <c r="AK22" s="99" t="s">
        <v>38</v>
      </c>
      <c r="AL22" s="99" t="s">
        <v>38</v>
      </c>
      <c r="AM22" s="99" t="s">
        <v>38</v>
      </c>
      <c r="AN22" s="99" t="s">
        <v>38</v>
      </c>
      <c r="AO22" s="99" t="s">
        <v>38</v>
      </c>
      <c r="AP22" s="99" t="s">
        <v>38</v>
      </c>
      <c r="AQ22" s="99" t="s">
        <v>38</v>
      </c>
      <c r="AR22" s="99" t="s">
        <v>38</v>
      </c>
      <c r="AS22" s="99" t="s">
        <v>38</v>
      </c>
      <c r="AT22" s="99" t="s">
        <v>38</v>
      </c>
      <c r="AU22" s="99" t="s">
        <v>38</v>
      </c>
      <c r="AV22" s="99" t="s">
        <v>38</v>
      </c>
      <c r="AW22" s="99" t="s">
        <v>38</v>
      </c>
      <c r="AX22" s="99" t="s">
        <v>38</v>
      </c>
      <c r="AY22" s="99" t="s">
        <v>38</v>
      </c>
      <c r="AZ22" s="99" t="s">
        <v>38</v>
      </c>
      <c r="BA22" s="99" t="s">
        <v>38</v>
      </c>
      <c r="BB22" s="99" t="s">
        <v>38</v>
      </c>
      <c r="BC22" s="99" t="s">
        <v>38</v>
      </c>
      <c r="BD22" s="99" t="s">
        <v>38</v>
      </c>
      <c r="BE22" s="99" t="s">
        <v>38</v>
      </c>
      <c r="BF22" s="99" t="s">
        <v>38</v>
      </c>
      <c r="BG22" s="99" t="s">
        <v>38</v>
      </c>
      <c r="BH22" s="99" t="s">
        <v>38</v>
      </c>
      <c r="BI22" s="99" t="s">
        <v>38</v>
      </c>
      <c r="BJ22" s="99" t="s">
        <v>38</v>
      </c>
      <c r="BK22" s="99" t="s">
        <v>38</v>
      </c>
      <c r="BL22" s="99" t="s">
        <v>38</v>
      </c>
      <c r="BM22" s="99" t="s">
        <v>38</v>
      </c>
      <c r="BN22" s="99" t="s">
        <v>38</v>
      </c>
      <c r="BO22" s="99" t="s">
        <v>38</v>
      </c>
      <c r="BP22" s="99" t="s">
        <v>38</v>
      </c>
      <c r="BQ22" s="99" t="s">
        <v>38</v>
      </c>
      <c r="BR22" s="99" t="s">
        <v>38</v>
      </c>
      <c r="BS22" s="99" t="s">
        <v>38</v>
      </c>
      <c r="BT22" s="99" t="s">
        <v>38</v>
      </c>
      <c r="BU22" s="99" t="s">
        <v>38</v>
      </c>
      <c r="BV22" s="99" t="s">
        <v>38</v>
      </c>
      <c r="BW22" s="99" t="s">
        <v>38</v>
      </c>
      <c r="BX22" s="99" t="s">
        <v>38</v>
      </c>
      <c r="BY22" s="98" t="s">
        <v>1471</v>
      </c>
      <c r="BZ22" s="98" t="s">
        <v>38</v>
      </c>
      <c r="CA22" s="99" t="s">
        <v>1112</v>
      </c>
    </row>
    <row r="23" spans="1:79" ht="30.75">
      <c r="A23" s="97">
        <v>22</v>
      </c>
      <c r="B23" s="99">
        <v>18</v>
      </c>
      <c r="C23" s="99" t="s">
        <v>300</v>
      </c>
      <c r="D23" s="99" t="s">
        <v>563</v>
      </c>
      <c r="E23" s="99" t="s">
        <v>38</v>
      </c>
      <c r="F23" s="99" t="s">
        <v>473</v>
      </c>
      <c r="G23" s="99" t="s">
        <v>563</v>
      </c>
      <c r="H23" s="99" t="s">
        <v>38</v>
      </c>
      <c r="I23" s="99" t="s">
        <v>665</v>
      </c>
      <c r="J23" s="99" t="s">
        <v>707</v>
      </c>
      <c r="K23" s="99" t="s">
        <v>406</v>
      </c>
      <c r="L23" s="99" t="s">
        <v>880</v>
      </c>
      <c r="M23" s="99" t="s">
        <v>756</v>
      </c>
      <c r="N23" s="126" t="s">
        <v>1593</v>
      </c>
      <c r="O23" s="99" t="s">
        <v>865</v>
      </c>
      <c r="P23" s="99" t="s">
        <v>614</v>
      </c>
      <c r="Q23" s="99" t="s">
        <v>38</v>
      </c>
      <c r="R23" s="99" t="s">
        <v>1448</v>
      </c>
      <c r="S23" s="99" t="s">
        <v>996</v>
      </c>
      <c r="T23" s="99" t="s">
        <v>800</v>
      </c>
      <c r="U23" s="99" t="s">
        <v>1448</v>
      </c>
      <c r="V23" s="99" t="s">
        <v>1008</v>
      </c>
      <c r="W23" s="99" t="s">
        <v>574</v>
      </c>
      <c r="X23" s="99" t="s">
        <v>38</v>
      </c>
      <c r="Y23" s="99" t="s">
        <v>38</v>
      </c>
      <c r="Z23" s="98" t="s">
        <v>1365</v>
      </c>
      <c r="AA23" s="99" t="s">
        <v>1044</v>
      </c>
      <c r="AB23" s="99" t="s">
        <v>38</v>
      </c>
      <c r="AC23" s="99" t="s">
        <v>1044</v>
      </c>
      <c r="AD23" s="99" t="s">
        <v>38</v>
      </c>
      <c r="AE23" s="99" t="s">
        <v>38</v>
      </c>
      <c r="AF23" s="99" t="s">
        <v>38</v>
      </c>
      <c r="AG23" s="99" t="s">
        <v>38</v>
      </c>
      <c r="AH23" s="99" t="s">
        <v>38</v>
      </c>
      <c r="AI23" s="99" t="s">
        <v>38</v>
      </c>
      <c r="AJ23" s="99" t="s">
        <v>38</v>
      </c>
      <c r="AK23" s="99" t="s">
        <v>38</v>
      </c>
      <c r="AL23" s="99" t="s">
        <v>38</v>
      </c>
      <c r="AM23" s="99" t="s">
        <v>38</v>
      </c>
      <c r="AN23" s="99" t="s">
        <v>38</v>
      </c>
      <c r="AO23" s="99" t="s">
        <v>38</v>
      </c>
      <c r="AP23" s="99" t="s">
        <v>38</v>
      </c>
      <c r="AQ23" s="99" t="s">
        <v>38</v>
      </c>
      <c r="AR23" s="99" t="s">
        <v>38</v>
      </c>
      <c r="AS23" s="99" t="s">
        <v>38</v>
      </c>
      <c r="AT23" s="99" t="s">
        <v>38</v>
      </c>
      <c r="AU23" s="99" t="s">
        <v>38</v>
      </c>
      <c r="AV23" s="99" t="s">
        <v>38</v>
      </c>
      <c r="AW23" s="99" t="s">
        <v>38</v>
      </c>
      <c r="AX23" s="99" t="s">
        <v>38</v>
      </c>
      <c r="AY23" s="99" t="s">
        <v>38</v>
      </c>
      <c r="AZ23" s="99" t="s">
        <v>38</v>
      </c>
      <c r="BA23" s="99" t="s">
        <v>38</v>
      </c>
      <c r="BB23" s="99" t="s">
        <v>38</v>
      </c>
      <c r="BC23" s="99" t="s">
        <v>38</v>
      </c>
      <c r="BD23" s="99" t="s">
        <v>38</v>
      </c>
      <c r="BE23" s="99" t="s">
        <v>38</v>
      </c>
      <c r="BF23" s="99" t="s">
        <v>38</v>
      </c>
      <c r="BG23" s="99" t="s">
        <v>38</v>
      </c>
      <c r="BH23" s="99" t="s">
        <v>38</v>
      </c>
      <c r="BI23" s="99" t="s">
        <v>38</v>
      </c>
      <c r="BJ23" s="99" t="s">
        <v>38</v>
      </c>
      <c r="BK23" s="99" t="s">
        <v>38</v>
      </c>
      <c r="BL23" s="99" t="s">
        <v>38</v>
      </c>
      <c r="BM23" s="99" t="s">
        <v>38</v>
      </c>
      <c r="BN23" s="99" t="s">
        <v>38</v>
      </c>
      <c r="BO23" s="99" t="s">
        <v>38</v>
      </c>
      <c r="BP23" s="99" t="s">
        <v>38</v>
      </c>
      <c r="BQ23" s="99" t="s">
        <v>38</v>
      </c>
      <c r="BR23" s="99" t="s">
        <v>38</v>
      </c>
      <c r="BS23" s="99" t="s">
        <v>38</v>
      </c>
      <c r="BT23" s="99" t="s">
        <v>38</v>
      </c>
      <c r="BU23" s="99" t="s">
        <v>38</v>
      </c>
      <c r="BV23" s="99" t="s">
        <v>38</v>
      </c>
      <c r="BW23" s="99" t="s">
        <v>38</v>
      </c>
      <c r="BX23" s="99" t="s">
        <v>38</v>
      </c>
      <c r="BY23" s="99" t="s">
        <v>788</v>
      </c>
      <c r="BZ23" s="98" t="s">
        <v>38</v>
      </c>
      <c r="CA23" s="99" t="s">
        <v>148</v>
      </c>
    </row>
    <row r="24" spans="1:79" ht="44.25">
      <c r="A24" s="97">
        <v>23</v>
      </c>
      <c r="B24" s="99">
        <v>42</v>
      </c>
      <c r="C24" s="99" t="s">
        <v>528</v>
      </c>
      <c r="D24" s="99" t="s">
        <v>563</v>
      </c>
      <c r="E24" s="99" t="s">
        <v>38</v>
      </c>
      <c r="F24" s="99" t="s">
        <v>473</v>
      </c>
      <c r="G24" s="99" t="s">
        <v>563</v>
      </c>
      <c r="H24" s="99" t="s">
        <v>38</v>
      </c>
      <c r="I24" s="99" t="s">
        <v>195</v>
      </c>
      <c r="J24" s="99" t="s">
        <v>187</v>
      </c>
      <c r="K24" s="99" t="s">
        <v>52</v>
      </c>
      <c r="L24" s="99" t="s">
        <v>866</v>
      </c>
      <c r="M24" s="99" t="s">
        <v>107</v>
      </c>
      <c r="N24" s="126" t="s">
        <v>1594</v>
      </c>
      <c r="O24" s="99" t="s">
        <v>623</v>
      </c>
      <c r="P24" s="99" t="s">
        <v>38</v>
      </c>
      <c r="Q24" s="99" t="s">
        <v>38</v>
      </c>
      <c r="R24" s="99" t="s">
        <v>1444</v>
      </c>
      <c r="S24" s="99" t="s">
        <v>996</v>
      </c>
      <c r="T24" s="99" t="s">
        <v>255</v>
      </c>
      <c r="U24" s="99" t="s">
        <v>1444</v>
      </c>
      <c r="V24" s="99" t="s">
        <v>1008</v>
      </c>
      <c r="W24" s="99" t="s">
        <v>1012</v>
      </c>
      <c r="X24" s="99" t="s">
        <v>38</v>
      </c>
      <c r="Y24" s="99" t="s">
        <v>38</v>
      </c>
      <c r="Z24" s="98" t="s">
        <v>1283</v>
      </c>
      <c r="AA24" s="99" t="s">
        <v>1044</v>
      </c>
      <c r="AB24" s="99" t="s">
        <v>38</v>
      </c>
      <c r="AC24" s="99" t="s">
        <v>1044</v>
      </c>
      <c r="AD24" s="99" t="s">
        <v>38</v>
      </c>
      <c r="AE24" s="99" t="s">
        <v>38</v>
      </c>
      <c r="AF24" s="99" t="s">
        <v>38</v>
      </c>
      <c r="AG24" s="99" t="s">
        <v>38</v>
      </c>
      <c r="AH24" s="99" t="s">
        <v>38</v>
      </c>
      <c r="AI24" s="99" t="s">
        <v>38</v>
      </c>
      <c r="AJ24" s="99" t="s">
        <v>38</v>
      </c>
      <c r="AK24" s="99" t="s">
        <v>38</v>
      </c>
      <c r="AL24" s="99" t="s">
        <v>38</v>
      </c>
      <c r="AM24" s="99" t="s">
        <v>38</v>
      </c>
      <c r="AN24" s="99" t="s">
        <v>38</v>
      </c>
      <c r="AO24" s="99" t="s">
        <v>38</v>
      </c>
      <c r="AP24" s="99" t="s">
        <v>38</v>
      </c>
      <c r="AQ24" s="99" t="s">
        <v>38</v>
      </c>
      <c r="AR24" s="99" t="s">
        <v>38</v>
      </c>
      <c r="AS24" s="99" t="s">
        <v>38</v>
      </c>
      <c r="AT24" s="99" t="s">
        <v>38</v>
      </c>
      <c r="AU24" s="99" t="s">
        <v>38</v>
      </c>
      <c r="AV24" s="99" t="s">
        <v>38</v>
      </c>
      <c r="AW24" s="99" t="s">
        <v>38</v>
      </c>
      <c r="AX24" s="99" t="s">
        <v>38</v>
      </c>
      <c r="AY24" s="99" t="s">
        <v>38</v>
      </c>
      <c r="AZ24" s="99" t="s">
        <v>38</v>
      </c>
      <c r="BA24" s="99" t="s">
        <v>38</v>
      </c>
      <c r="BB24" s="99" t="s">
        <v>38</v>
      </c>
      <c r="BC24" s="99" t="s">
        <v>38</v>
      </c>
      <c r="BD24" s="99" t="s">
        <v>38</v>
      </c>
      <c r="BE24" s="99" t="s">
        <v>38</v>
      </c>
      <c r="BF24" s="99" t="s">
        <v>38</v>
      </c>
      <c r="BG24" s="99" t="s">
        <v>38</v>
      </c>
      <c r="BH24" s="99" t="s">
        <v>38</v>
      </c>
      <c r="BI24" s="99" t="s">
        <v>38</v>
      </c>
      <c r="BJ24" s="99" t="s">
        <v>38</v>
      </c>
      <c r="BK24" s="99" t="s">
        <v>38</v>
      </c>
      <c r="BL24" s="99" t="s">
        <v>38</v>
      </c>
      <c r="BM24" s="99" t="s">
        <v>38</v>
      </c>
      <c r="BN24" s="99" t="s">
        <v>38</v>
      </c>
      <c r="BO24" s="99" t="s">
        <v>38</v>
      </c>
      <c r="BP24" s="99" t="s">
        <v>38</v>
      </c>
      <c r="BQ24" s="99" t="s">
        <v>38</v>
      </c>
      <c r="BR24" s="99" t="s">
        <v>38</v>
      </c>
      <c r="BS24" s="99" t="s">
        <v>38</v>
      </c>
      <c r="BT24" s="99" t="s">
        <v>38</v>
      </c>
      <c r="BU24" s="99" t="s">
        <v>38</v>
      </c>
      <c r="BV24" s="99" t="s">
        <v>38</v>
      </c>
      <c r="BW24" s="99" t="s">
        <v>38</v>
      </c>
      <c r="BX24" s="99" t="s">
        <v>38</v>
      </c>
      <c r="BY24" s="98" t="s">
        <v>1472</v>
      </c>
      <c r="BZ24" s="98" t="s">
        <v>1278</v>
      </c>
      <c r="CA24" s="99" t="s">
        <v>295</v>
      </c>
    </row>
    <row r="25" spans="1:79" ht="44.25">
      <c r="A25" s="97">
        <v>24</v>
      </c>
      <c r="B25" s="99">
        <v>129</v>
      </c>
      <c r="C25" s="99" t="s">
        <v>86</v>
      </c>
      <c r="D25" s="99" t="s">
        <v>563</v>
      </c>
      <c r="E25" s="99" t="s">
        <v>38</v>
      </c>
      <c r="F25" s="99" t="s">
        <v>473</v>
      </c>
      <c r="G25" s="99" t="s">
        <v>563</v>
      </c>
      <c r="H25" s="99" t="s">
        <v>38</v>
      </c>
      <c r="I25" s="98" t="s">
        <v>1272</v>
      </c>
      <c r="J25" s="99" t="s">
        <v>187</v>
      </c>
      <c r="K25" s="99" t="s">
        <v>324</v>
      </c>
      <c r="L25" s="99" t="s">
        <v>584</v>
      </c>
      <c r="M25" s="99" t="s">
        <v>1198</v>
      </c>
      <c r="N25" s="126" t="s">
        <v>1595</v>
      </c>
      <c r="O25" s="99" t="s">
        <v>623</v>
      </c>
      <c r="P25" s="99" t="s">
        <v>38</v>
      </c>
      <c r="Q25" s="99" t="s">
        <v>38</v>
      </c>
      <c r="R25" s="99" t="s">
        <v>1467</v>
      </c>
      <c r="S25" s="99" t="s">
        <v>254</v>
      </c>
      <c r="T25" s="99" t="s">
        <v>800</v>
      </c>
      <c r="U25" s="99" t="s">
        <v>1467</v>
      </c>
      <c r="V25" s="99" t="s">
        <v>1008</v>
      </c>
      <c r="W25" s="99" t="s">
        <v>773</v>
      </c>
      <c r="X25" s="99" t="s">
        <v>38</v>
      </c>
      <c r="Y25" s="99" t="s">
        <v>38</v>
      </c>
      <c r="Z25" s="98" t="s">
        <v>1017</v>
      </c>
      <c r="AA25" s="99" t="s">
        <v>1046</v>
      </c>
      <c r="AB25" s="99" t="s">
        <v>1048</v>
      </c>
      <c r="AC25" s="99" t="s">
        <v>1046</v>
      </c>
      <c r="AD25" s="99" t="s">
        <v>1048</v>
      </c>
      <c r="AE25" s="99" t="s">
        <v>38</v>
      </c>
      <c r="AF25" s="99" t="s">
        <v>38</v>
      </c>
      <c r="AG25" s="99" t="s">
        <v>38</v>
      </c>
      <c r="AH25" s="99" t="s">
        <v>38</v>
      </c>
      <c r="AI25" s="99" t="s">
        <v>38</v>
      </c>
      <c r="AJ25" s="99" t="s">
        <v>38</v>
      </c>
      <c r="AK25" s="99" t="s">
        <v>38</v>
      </c>
      <c r="AL25" s="99" t="s">
        <v>38</v>
      </c>
      <c r="AM25" s="99" t="s">
        <v>38</v>
      </c>
      <c r="AN25" s="99" t="s">
        <v>38</v>
      </c>
      <c r="AO25" s="99" t="s">
        <v>38</v>
      </c>
      <c r="AP25" s="99" t="s">
        <v>38</v>
      </c>
      <c r="AQ25" s="99" t="s">
        <v>38</v>
      </c>
      <c r="AR25" s="99" t="s">
        <v>38</v>
      </c>
      <c r="AS25" s="99" t="s">
        <v>38</v>
      </c>
      <c r="AT25" s="99" t="s">
        <v>38</v>
      </c>
      <c r="AU25" s="99" t="s">
        <v>38</v>
      </c>
      <c r="AV25" s="99" t="s">
        <v>38</v>
      </c>
      <c r="AW25" s="99" t="s">
        <v>38</v>
      </c>
      <c r="AX25" s="99" t="s">
        <v>38</v>
      </c>
      <c r="AY25" s="99" t="s">
        <v>38</v>
      </c>
      <c r="AZ25" s="99" t="s">
        <v>38</v>
      </c>
      <c r="BA25" s="99" t="s">
        <v>38</v>
      </c>
      <c r="BB25" s="99" t="s">
        <v>38</v>
      </c>
      <c r="BC25" s="99" t="s">
        <v>38</v>
      </c>
      <c r="BD25" s="99" t="s">
        <v>38</v>
      </c>
      <c r="BE25" s="99" t="s">
        <v>38</v>
      </c>
      <c r="BF25" s="99" t="s">
        <v>38</v>
      </c>
      <c r="BG25" s="99" t="s">
        <v>38</v>
      </c>
      <c r="BH25" s="99" t="s">
        <v>38</v>
      </c>
      <c r="BI25" s="99" t="s">
        <v>38</v>
      </c>
      <c r="BJ25" s="99" t="s">
        <v>38</v>
      </c>
      <c r="BK25" s="99" t="s">
        <v>38</v>
      </c>
      <c r="BL25" s="99" t="s">
        <v>38</v>
      </c>
      <c r="BM25" s="99" t="s">
        <v>38</v>
      </c>
      <c r="BN25" s="99" t="s">
        <v>38</v>
      </c>
      <c r="BO25" s="99" t="s">
        <v>38</v>
      </c>
      <c r="BP25" s="99" t="s">
        <v>38</v>
      </c>
      <c r="BQ25" s="99" t="s">
        <v>38</v>
      </c>
      <c r="BR25" s="99" t="s">
        <v>38</v>
      </c>
      <c r="BS25" s="99" t="s">
        <v>38</v>
      </c>
      <c r="BT25" s="99" t="s">
        <v>38</v>
      </c>
      <c r="BU25" s="99" t="s">
        <v>38</v>
      </c>
      <c r="BV25" s="99" t="s">
        <v>38</v>
      </c>
      <c r="BW25" s="99" t="s">
        <v>38</v>
      </c>
      <c r="BX25" s="99" t="s">
        <v>38</v>
      </c>
      <c r="BY25" s="98" t="s">
        <v>1473</v>
      </c>
      <c r="BZ25" s="98" t="s">
        <v>38</v>
      </c>
      <c r="CA25" s="99" t="s">
        <v>976</v>
      </c>
    </row>
    <row r="26" spans="1:79" ht="27">
      <c r="A26" s="97">
        <v>25</v>
      </c>
      <c r="B26" s="99">
        <v>171</v>
      </c>
      <c r="C26" s="99" t="s">
        <v>418</v>
      </c>
      <c r="D26" s="99" t="s">
        <v>563</v>
      </c>
      <c r="E26" s="99" t="s">
        <v>38</v>
      </c>
      <c r="F26" s="99" t="s">
        <v>473</v>
      </c>
      <c r="G26" s="99" t="s">
        <v>563</v>
      </c>
      <c r="H26" s="99" t="s">
        <v>38</v>
      </c>
      <c r="I26" s="98" t="s">
        <v>1279</v>
      </c>
      <c r="J26" s="99" t="s">
        <v>338</v>
      </c>
      <c r="K26" s="99" t="s">
        <v>588</v>
      </c>
      <c r="L26" s="99" t="s">
        <v>35</v>
      </c>
      <c r="M26" s="99" t="s">
        <v>35</v>
      </c>
      <c r="N26" s="99" t="s">
        <v>38</v>
      </c>
      <c r="O26" s="99" t="s">
        <v>623</v>
      </c>
      <c r="P26" s="99" t="s">
        <v>38</v>
      </c>
      <c r="Q26" s="99" t="s">
        <v>38</v>
      </c>
      <c r="R26" s="99" t="s">
        <v>1458</v>
      </c>
      <c r="S26" s="99" t="s">
        <v>1000</v>
      </c>
      <c r="T26" s="99" t="s">
        <v>800</v>
      </c>
      <c r="U26" s="99" t="s">
        <v>1446</v>
      </c>
      <c r="V26" s="99" t="s">
        <v>1008</v>
      </c>
      <c r="W26" s="99" t="s">
        <v>1015</v>
      </c>
      <c r="X26" s="99" t="s">
        <v>38</v>
      </c>
      <c r="Y26" s="99" t="s">
        <v>38</v>
      </c>
      <c r="Z26" s="98" t="s">
        <v>1319</v>
      </c>
      <c r="AA26" s="99" t="s">
        <v>280</v>
      </c>
      <c r="AB26" s="99" t="s">
        <v>38</v>
      </c>
      <c r="AC26" s="99" t="s">
        <v>280</v>
      </c>
      <c r="AD26" s="99" t="s">
        <v>38</v>
      </c>
      <c r="AE26" s="99" t="s">
        <v>38</v>
      </c>
      <c r="AF26" s="99" t="s">
        <v>38</v>
      </c>
      <c r="AG26" s="99" t="s">
        <v>38</v>
      </c>
      <c r="AH26" s="99" t="s">
        <v>38</v>
      </c>
      <c r="AI26" s="99" t="s">
        <v>38</v>
      </c>
      <c r="AJ26" s="99" t="s">
        <v>38</v>
      </c>
      <c r="AK26" s="99" t="s">
        <v>38</v>
      </c>
      <c r="AL26" s="99" t="s">
        <v>38</v>
      </c>
      <c r="AM26" s="99" t="s">
        <v>38</v>
      </c>
      <c r="AN26" s="99" t="s">
        <v>38</v>
      </c>
      <c r="AO26" s="99" t="s">
        <v>38</v>
      </c>
      <c r="AP26" s="99" t="s">
        <v>38</v>
      </c>
      <c r="AQ26" s="99" t="s">
        <v>38</v>
      </c>
      <c r="AR26" s="99" t="s">
        <v>38</v>
      </c>
      <c r="AS26" s="99" t="s">
        <v>38</v>
      </c>
      <c r="AT26" s="99" t="s">
        <v>38</v>
      </c>
      <c r="AU26" s="99" t="s">
        <v>38</v>
      </c>
      <c r="AV26" s="99" t="s">
        <v>38</v>
      </c>
      <c r="AW26" s="99" t="s">
        <v>38</v>
      </c>
      <c r="AX26" s="99" t="s">
        <v>38</v>
      </c>
      <c r="AY26" s="99" t="s">
        <v>38</v>
      </c>
      <c r="AZ26" s="99" t="s">
        <v>38</v>
      </c>
      <c r="BA26" s="99" t="s">
        <v>38</v>
      </c>
      <c r="BB26" s="99" t="s">
        <v>38</v>
      </c>
      <c r="BC26" s="99" t="s">
        <v>38</v>
      </c>
      <c r="BD26" s="99" t="s">
        <v>38</v>
      </c>
      <c r="BE26" s="99" t="s">
        <v>38</v>
      </c>
      <c r="BF26" s="99" t="s">
        <v>38</v>
      </c>
      <c r="BG26" s="99" t="s">
        <v>38</v>
      </c>
      <c r="BH26" s="99" t="s">
        <v>38</v>
      </c>
      <c r="BI26" s="99" t="s">
        <v>38</v>
      </c>
      <c r="BJ26" s="99" t="s">
        <v>38</v>
      </c>
      <c r="BK26" s="99" t="s">
        <v>38</v>
      </c>
      <c r="BL26" s="99" t="s">
        <v>38</v>
      </c>
      <c r="BM26" s="99" t="s">
        <v>38</v>
      </c>
      <c r="BN26" s="99" t="s">
        <v>38</v>
      </c>
      <c r="BO26" s="99" t="s">
        <v>38</v>
      </c>
      <c r="BP26" s="99" t="s">
        <v>38</v>
      </c>
      <c r="BQ26" s="99" t="s">
        <v>38</v>
      </c>
      <c r="BR26" s="99" t="s">
        <v>38</v>
      </c>
      <c r="BS26" s="99" t="s">
        <v>38</v>
      </c>
      <c r="BT26" s="99" t="s">
        <v>38</v>
      </c>
      <c r="BU26" s="99" t="s">
        <v>38</v>
      </c>
      <c r="BV26" s="99" t="s">
        <v>38</v>
      </c>
      <c r="BW26" s="99" t="s">
        <v>38</v>
      </c>
      <c r="BX26" s="99" t="s">
        <v>38</v>
      </c>
      <c r="BY26" s="99" t="s">
        <v>1070</v>
      </c>
      <c r="BZ26" s="98" t="s">
        <v>38</v>
      </c>
      <c r="CA26" s="99" t="s">
        <v>1084</v>
      </c>
    </row>
    <row r="27" spans="1:79" ht="27">
      <c r="A27" s="97">
        <v>26</v>
      </c>
      <c r="B27" s="99">
        <v>173</v>
      </c>
      <c r="C27" s="99" t="s">
        <v>413</v>
      </c>
      <c r="D27" s="99" t="s">
        <v>563</v>
      </c>
      <c r="E27" s="99" t="s">
        <v>38</v>
      </c>
      <c r="F27" s="99" t="s">
        <v>473</v>
      </c>
      <c r="G27" s="99" t="s">
        <v>563</v>
      </c>
      <c r="H27" s="99" t="s">
        <v>38</v>
      </c>
      <c r="I27" s="99" t="s">
        <v>589</v>
      </c>
      <c r="J27" s="99" t="s">
        <v>338</v>
      </c>
      <c r="K27" s="99" t="s">
        <v>1349</v>
      </c>
      <c r="L27" s="99" t="s">
        <v>440</v>
      </c>
      <c r="M27" s="99" t="s">
        <v>175</v>
      </c>
      <c r="N27" s="99" t="s">
        <v>38</v>
      </c>
      <c r="O27" s="99" t="s">
        <v>623</v>
      </c>
      <c r="P27" s="99" t="s">
        <v>38</v>
      </c>
      <c r="Q27" s="99" t="s">
        <v>38</v>
      </c>
      <c r="R27" s="99" t="s">
        <v>1444</v>
      </c>
      <c r="S27" s="99" t="s">
        <v>996</v>
      </c>
      <c r="T27" s="99" t="s">
        <v>800</v>
      </c>
      <c r="U27" s="99" t="s">
        <v>1458</v>
      </c>
      <c r="V27" s="99" t="s">
        <v>1008</v>
      </c>
      <c r="W27" s="99" t="s">
        <v>1012</v>
      </c>
      <c r="X27" s="99" t="s">
        <v>38</v>
      </c>
      <c r="Y27" s="99" t="s">
        <v>38</v>
      </c>
      <c r="Z27" s="98" t="s">
        <v>365</v>
      </c>
      <c r="AA27" s="99" t="s">
        <v>1044</v>
      </c>
      <c r="AB27" s="99" t="s">
        <v>38</v>
      </c>
      <c r="AC27" s="99" t="s">
        <v>1044</v>
      </c>
      <c r="AD27" s="99" t="s">
        <v>38</v>
      </c>
      <c r="AE27" s="99" t="s">
        <v>38</v>
      </c>
      <c r="AF27" s="99" t="s">
        <v>38</v>
      </c>
      <c r="AG27" s="99" t="s">
        <v>38</v>
      </c>
      <c r="AH27" s="99" t="s">
        <v>38</v>
      </c>
      <c r="AI27" s="99" t="s">
        <v>38</v>
      </c>
      <c r="AJ27" s="99" t="s">
        <v>38</v>
      </c>
      <c r="AK27" s="99" t="s">
        <v>38</v>
      </c>
      <c r="AL27" s="99" t="s">
        <v>38</v>
      </c>
      <c r="AM27" s="99" t="s">
        <v>38</v>
      </c>
      <c r="AN27" s="99" t="s">
        <v>38</v>
      </c>
      <c r="AO27" s="99" t="s">
        <v>38</v>
      </c>
      <c r="AP27" s="99" t="s">
        <v>38</v>
      </c>
      <c r="AQ27" s="99" t="s">
        <v>38</v>
      </c>
      <c r="AR27" s="99" t="s">
        <v>38</v>
      </c>
      <c r="AS27" s="99" t="s">
        <v>38</v>
      </c>
      <c r="AT27" s="99" t="s">
        <v>38</v>
      </c>
      <c r="AU27" s="99" t="s">
        <v>38</v>
      </c>
      <c r="AV27" s="99" t="s">
        <v>38</v>
      </c>
      <c r="AW27" s="99" t="s">
        <v>38</v>
      </c>
      <c r="AX27" s="99" t="s">
        <v>38</v>
      </c>
      <c r="AY27" s="99" t="s">
        <v>38</v>
      </c>
      <c r="AZ27" s="99" t="s">
        <v>38</v>
      </c>
      <c r="BA27" s="99" t="s">
        <v>38</v>
      </c>
      <c r="BB27" s="99" t="s">
        <v>38</v>
      </c>
      <c r="BC27" s="99" t="s">
        <v>38</v>
      </c>
      <c r="BD27" s="99" t="s">
        <v>38</v>
      </c>
      <c r="BE27" s="99" t="s">
        <v>38</v>
      </c>
      <c r="BF27" s="99" t="s">
        <v>38</v>
      </c>
      <c r="BG27" s="99" t="s">
        <v>38</v>
      </c>
      <c r="BH27" s="99" t="s">
        <v>38</v>
      </c>
      <c r="BI27" s="99" t="s">
        <v>38</v>
      </c>
      <c r="BJ27" s="99" t="s">
        <v>38</v>
      </c>
      <c r="BK27" s="99" t="s">
        <v>38</v>
      </c>
      <c r="BL27" s="99" t="s">
        <v>38</v>
      </c>
      <c r="BM27" s="99" t="s">
        <v>38</v>
      </c>
      <c r="BN27" s="99" t="s">
        <v>38</v>
      </c>
      <c r="BO27" s="99" t="s">
        <v>38</v>
      </c>
      <c r="BP27" s="99" t="s">
        <v>38</v>
      </c>
      <c r="BQ27" s="99" t="s">
        <v>38</v>
      </c>
      <c r="BR27" s="99" t="s">
        <v>38</v>
      </c>
      <c r="BS27" s="99" t="s">
        <v>38</v>
      </c>
      <c r="BT27" s="99" t="s">
        <v>38</v>
      </c>
      <c r="BU27" s="99" t="s">
        <v>38</v>
      </c>
      <c r="BV27" s="99" t="s">
        <v>38</v>
      </c>
      <c r="BW27" s="99" t="s">
        <v>38</v>
      </c>
      <c r="BX27" s="99" t="s">
        <v>38</v>
      </c>
      <c r="BY27" s="98" t="s">
        <v>1474</v>
      </c>
      <c r="BZ27" s="98" t="s">
        <v>38</v>
      </c>
      <c r="CA27" s="99" t="s">
        <v>1096</v>
      </c>
    </row>
    <row r="28" spans="1:79" ht="81">
      <c r="A28" s="97">
        <v>27</v>
      </c>
      <c r="B28" s="99">
        <v>128</v>
      </c>
      <c r="C28" s="99" t="s">
        <v>412</v>
      </c>
      <c r="D28" s="99" t="s">
        <v>563</v>
      </c>
      <c r="E28" s="99" t="s">
        <v>38</v>
      </c>
      <c r="F28" s="99" t="s">
        <v>473</v>
      </c>
      <c r="G28" s="99" t="s">
        <v>563</v>
      </c>
      <c r="H28" s="99" t="s">
        <v>38</v>
      </c>
      <c r="I28" s="99" t="s">
        <v>611</v>
      </c>
      <c r="J28" s="99" t="s">
        <v>644</v>
      </c>
      <c r="K28" s="99" t="s">
        <v>1348</v>
      </c>
      <c r="L28" s="99" t="s">
        <v>807</v>
      </c>
      <c r="M28" s="99" t="s">
        <v>703</v>
      </c>
      <c r="N28" s="99" t="s">
        <v>38</v>
      </c>
      <c r="O28" s="99" t="s">
        <v>623</v>
      </c>
      <c r="P28" s="99" t="s">
        <v>38</v>
      </c>
      <c r="Q28" s="99" t="s">
        <v>38</v>
      </c>
      <c r="R28" s="99" t="s">
        <v>1444</v>
      </c>
      <c r="S28" s="99" t="s">
        <v>996</v>
      </c>
      <c r="T28" s="99" t="s">
        <v>569</v>
      </c>
      <c r="U28" s="99" t="s">
        <v>1444</v>
      </c>
      <c r="V28" s="99" t="s">
        <v>1009</v>
      </c>
      <c r="W28" s="99" t="s">
        <v>773</v>
      </c>
      <c r="X28" s="99" t="s">
        <v>38</v>
      </c>
      <c r="Y28" s="99" t="s">
        <v>38</v>
      </c>
      <c r="Z28" s="98" t="s">
        <v>1283</v>
      </c>
      <c r="AA28" s="99" t="s">
        <v>280</v>
      </c>
      <c r="AB28" s="99" t="s">
        <v>38</v>
      </c>
      <c r="AC28" s="99" t="s">
        <v>280</v>
      </c>
      <c r="AD28" s="99" t="s">
        <v>38</v>
      </c>
      <c r="AE28" s="99" t="s">
        <v>38</v>
      </c>
      <c r="AF28" s="99" t="s">
        <v>38</v>
      </c>
      <c r="AG28" s="99" t="s">
        <v>38</v>
      </c>
      <c r="AH28" s="99" t="s">
        <v>38</v>
      </c>
      <c r="AI28" s="99" t="s">
        <v>38</v>
      </c>
      <c r="AJ28" s="99" t="s">
        <v>38</v>
      </c>
      <c r="AK28" s="99" t="s">
        <v>38</v>
      </c>
      <c r="AL28" s="99" t="s">
        <v>38</v>
      </c>
      <c r="AM28" s="99" t="s">
        <v>38</v>
      </c>
      <c r="AN28" s="99" t="s">
        <v>38</v>
      </c>
      <c r="AO28" s="99" t="s">
        <v>38</v>
      </c>
      <c r="AP28" s="99" t="s">
        <v>38</v>
      </c>
      <c r="AQ28" s="99" t="s">
        <v>38</v>
      </c>
      <c r="AR28" s="99" t="s">
        <v>38</v>
      </c>
      <c r="AS28" s="99" t="s">
        <v>38</v>
      </c>
      <c r="AT28" s="99" t="s">
        <v>38</v>
      </c>
      <c r="AU28" s="99" t="s">
        <v>38</v>
      </c>
      <c r="AV28" s="99" t="s">
        <v>38</v>
      </c>
      <c r="AW28" s="99" t="s">
        <v>38</v>
      </c>
      <c r="AX28" s="99" t="s">
        <v>38</v>
      </c>
      <c r="AY28" s="99" t="s">
        <v>38</v>
      </c>
      <c r="AZ28" s="99" t="s">
        <v>38</v>
      </c>
      <c r="BA28" s="99" t="s">
        <v>38</v>
      </c>
      <c r="BB28" s="99" t="s">
        <v>38</v>
      </c>
      <c r="BC28" s="99" t="s">
        <v>38</v>
      </c>
      <c r="BD28" s="99" t="s">
        <v>38</v>
      </c>
      <c r="BE28" s="99" t="s">
        <v>38</v>
      </c>
      <c r="BF28" s="99" t="s">
        <v>38</v>
      </c>
      <c r="BG28" s="99" t="s">
        <v>38</v>
      </c>
      <c r="BH28" s="99" t="s">
        <v>38</v>
      </c>
      <c r="BI28" s="99" t="s">
        <v>38</v>
      </c>
      <c r="BJ28" s="99" t="s">
        <v>38</v>
      </c>
      <c r="BK28" s="99" t="s">
        <v>38</v>
      </c>
      <c r="BL28" s="99" t="s">
        <v>38</v>
      </c>
      <c r="BM28" s="99" t="s">
        <v>38</v>
      </c>
      <c r="BN28" s="99" t="s">
        <v>38</v>
      </c>
      <c r="BO28" s="99" t="s">
        <v>38</v>
      </c>
      <c r="BP28" s="99" t="s">
        <v>38</v>
      </c>
      <c r="BQ28" s="99" t="s">
        <v>38</v>
      </c>
      <c r="BR28" s="99" t="s">
        <v>38</v>
      </c>
      <c r="BS28" s="99" t="s">
        <v>38</v>
      </c>
      <c r="BT28" s="99" t="s">
        <v>38</v>
      </c>
      <c r="BU28" s="99" t="s">
        <v>38</v>
      </c>
      <c r="BV28" s="99" t="s">
        <v>38</v>
      </c>
      <c r="BW28" s="99" t="s">
        <v>38</v>
      </c>
      <c r="BX28" s="99" t="s">
        <v>38</v>
      </c>
      <c r="BY28" s="104" t="s">
        <v>1354</v>
      </c>
      <c r="BZ28" s="98" t="s">
        <v>38</v>
      </c>
      <c r="CA28" s="99" t="s">
        <v>430</v>
      </c>
    </row>
    <row r="29" spans="1:79" ht="27">
      <c r="A29" s="97">
        <v>28</v>
      </c>
      <c r="B29" s="99">
        <v>70</v>
      </c>
      <c r="C29" s="99" t="s">
        <v>456</v>
      </c>
      <c r="D29" s="99" t="s">
        <v>563</v>
      </c>
      <c r="E29" s="99" t="s">
        <v>38</v>
      </c>
      <c r="F29" s="99" t="s">
        <v>473</v>
      </c>
      <c r="G29" s="99" t="s">
        <v>563</v>
      </c>
      <c r="H29" s="99" t="s">
        <v>38</v>
      </c>
      <c r="I29" s="99" t="s">
        <v>636</v>
      </c>
      <c r="J29" s="99" t="s">
        <v>704</v>
      </c>
      <c r="K29" s="99" t="s">
        <v>782</v>
      </c>
      <c r="L29" s="99" t="s">
        <v>153</v>
      </c>
      <c r="M29" s="99" t="s">
        <v>153</v>
      </c>
      <c r="N29" s="99" t="s">
        <v>38</v>
      </c>
      <c r="O29" s="99" t="s">
        <v>623</v>
      </c>
      <c r="P29" s="99" t="s">
        <v>38</v>
      </c>
      <c r="Q29" s="99" t="s">
        <v>38</v>
      </c>
      <c r="R29" s="99" t="s">
        <v>1458</v>
      </c>
      <c r="S29" s="99" t="s">
        <v>996</v>
      </c>
      <c r="T29" s="99" t="s">
        <v>800</v>
      </c>
      <c r="U29" s="99" t="s">
        <v>1475</v>
      </c>
      <c r="V29" s="99" t="s">
        <v>1008</v>
      </c>
      <c r="W29" s="99" t="s">
        <v>773</v>
      </c>
      <c r="X29" s="99" t="s">
        <v>38</v>
      </c>
      <c r="Y29" s="99" t="s">
        <v>38</v>
      </c>
      <c r="Z29" s="98" t="s">
        <v>1320</v>
      </c>
      <c r="AA29" s="99" t="s">
        <v>280</v>
      </c>
      <c r="AB29" s="99" t="s">
        <v>38</v>
      </c>
      <c r="AC29" s="99" t="s">
        <v>280</v>
      </c>
      <c r="AD29" s="99" t="s">
        <v>38</v>
      </c>
      <c r="AE29" s="99" t="s">
        <v>38</v>
      </c>
      <c r="AF29" s="99" t="s">
        <v>38</v>
      </c>
      <c r="AG29" s="99" t="s">
        <v>38</v>
      </c>
      <c r="AH29" s="99" t="s">
        <v>38</v>
      </c>
      <c r="AI29" s="99" t="s">
        <v>38</v>
      </c>
      <c r="AJ29" s="99" t="s">
        <v>38</v>
      </c>
      <c r="AK29" s="99" t="s">
        <v>38</v>
      </c>
      <c r="AL29" s="99" t="s">
        <v>38</v>
      </c>
      <c r="AM29" s="99" t="s">
        <v>38</v>
      </c>
      <c r="AN29" s="99" t="s">
        <v>38</v>
      </c>
      <c r="AO29" s="99" t="s">
        <v>38</v>
      </c>
      <c r="AP29" s="99" t="s">
        <v>38</v>
      </c>
      <c r="AQ29" s="99" t="s">
        <v>38</v>
      </c>
      <c r="AR29" s="99" t="s">
        <v>38</v>
      </c>
      <c r="AS29" s="99" t="s">
        <v>38</v>
      </c>
      <c r="AT29" s="99" t="s">
        <v>38</v>
      </c>
      <c r="AU29" s="99" t="s">
        <v>38</v>
      </c>
      <c r="AV29" s="99" t="s">
        <v>38</v>
      </c>
      <c r="AW29" s="99" t="s">
        <v>38</v>
      </c>
      <c r="AX29" s="99" t="s">
        <v>38</v>
      </c>
      <c r="AY29" s="99" t="s">
        <v>38</v>
      </c>
      <c r="AZ29" s="99" t="s">
        <v>38</v>
      </c>
      <c r="BA29" s="99" t="s">
        <v>38</v>
      </c>
      <c r="BB29" s="99" t="s">
        <v>38</v>
      </c>
      <c r="BC29" s="99" t="s">
        <v>38</v>
      </c>
      <c r="BD29" s="99" t="s">
        <v>38</v>
      </c>
      <c r="BE29" s="99" t="s">
        <v>38</v>
      </c>
      <c r="BF29" s="99" t="s">
        <v>38</v>
      </c>
      <c r="BG29" s="99" t="s">
        <v>38</v>
      </c>
      <c r="BH29" s="99" t="s">
        <v>38</v>
      </c>
      <c r="BI29" s="99" t="s">
        <v>38</v>
      </c>
      <c r="BJ29" s="99" t="s">
        <v>38</v>
      </c>
      <c r="BK29" s="99" t="s">
        <v>38</v>
      </c>
      <c r="BL29" s="99" t="s">
        <v>38</v>
      </c>
      <c r="BM29" s="99" t="s">
        <v>38</v>
      </c>
      <c r="BN29" s="99" t="s">
        <v>38</v>
      </c>
      <c r="BO29" s="99" t="s">
        <v>38</v>
      </c>
      <c r="BP29" s="99" t="s">
        <v>38</v>
      </c>
      <c r="BQ29" s="99" t="s">
        <v>38</v>
      </c>
      <c r="BR29" s="99" t="s">
        <v>38</v>
      </c>
      <c r="BS29" s="99" t="s">
        <v>38</v>
      </c>
      <c r="BT29" s="99" t="s">
        <v>38</v>
      </c>
      <c r="BU29" s="99" t="s">
        <v>38</v>
      </c>
      <c r="BV29" s="99" t="s">
        <v>38</v>
      </c>
      <c r="BW29" s="99" t="s">
        <v>38</v>
      </c>
      <c r="BX29" s="99" t="s">
        <v>38</v>
      </c>
      <c r="BY29" s="99" t="s">
        <v>1074</v>
      </c>
      <c r="BZ29" s="98" t="s">
        <v>38</v>
      </c>
      <c r="CA29" s="99" t="s">
        <v>1131</v>
      </c>
    </row>
    <row r="30" spans="1:79" ht="27">
      <c r="A30" s="97">
        <v>29</v>
      </c>
      <c r="B30" s="99">
        <v>176</v>
      </c>
      <c r="C30" s="99" t="s">
        <v>135</v>
      </c>
      <c r="D30" s="99" t="s">
        <v>563</v>
      </c>
      <c r="E30" s="99" t="s">
        <v>38</v>
      </c>
      <c r="F30" s="99" t="s">
        <v>473</v>
      </c>
      <c r="G30" s="99" t="s">
        <v>563</v>
      </c>
      <c r="H30" s="99" t="s">
        <v>38</v>
      </c>
      <c r="I30" s="99" t="s">
        <v>110</v>
      </c>
      <c r="J30" s="99" t="s">
        <v>387</v>
      </c>
      <c r="K30" s="99" t="s">
        <v>724</v>
      </c>
      <c r="L30" s="99" t="s">
        <v>796</v>
      </c>
      <c r="M30" s="99" t="s">
        <v>899</v>
      </c>
      <c r="N30" s="99" t="s">
        <v>38</v>
      </c>
      <c r="O30" s="99" t="s">
        <v>623</v>
      </c>
      <c r="P30" s="99" t="s">
        <v>38</v>
      </c>
      <c r="Q30" s="99" t="s">
        <v>38</v>
      </c>
      <c r="R30" s="99" t="s">
        <v>1444</v>
      </c>
      <c r="S30" s="99" t="s">
        <v>996</v>
      </c>
      <c r="T30" s="99" t="s">
        <v>800</v>
      </c>
      <c r="U30" s="99" t="s">
        <v>1448</v>
      </c>
      <c r="V30" s="99" t="s">
        <v>1009</v>
      </c>
      <c r="W30" s="99" t="s">
        <v>773</v>
      </c>
      <c r="X30" s="99" t="s">
        <v>38</v>
      </c>
      <c r="Y30" s="99" t="s">
        <v>38</v>
      </c>
      <c r="Z30" s="98" t="s">
        <v>1321</v>
      </c>
      <c r="AA30" s="99" t="s">
        <v>280</v>
      </c>
      <c r="AB30" s="99" t="s">
        <v>38</v>
      </c>
      <c r="AC30" s="99" t="s">
        <v>280</v>
      </c>
      <c r="AD30" s="99" t="s">
        <v>38</v>
      </c>
      <c r="AE30" s="99" t="s">
        <v>38</v>
      </c>
      <c r="AF30" s="99" t="s">
        <v>38</v>
      </c>
      <c r="AG30" s="99" t="s">
        <v>38</v>
      </c>
      <c r="AH30" s="99" t="s">
        <v>38</v>
      </c>
      <c r="AI30" s="99" t="s">
        <v>38</v>
      </c>
      <c r="AJ30" s="99" t="s">
        <v>38</v>
      </c>
      <c r="AK30" s="99" t="s">
        <v>38</v>
      </c>
      <c r="AL30" s="99" t="s">
        <v>38</v>
      </c>
      <c r="AM30" s="99" t="s">
        <v>38</v>
      </c>
      <c r="AN30" s="99" t="s">
        <v>38</v>
      </c>
      <c r="AO30" s="99" t="s">
        <v>38</v>
      </c>
      <c r="AP30" s="99" t="s">
        <v>38</v>
      </c>
      <c r="AQ30" s="99" t="s">
        <v>38</v>
      </c>
      <c r="AR30" s="99" t="s">
        <v>38</v>
      </c>
      <c r="AS30" s="99" t="s">
        <v>38</v>
      </c>
      <c r="AT30" s="99" t="s">
        <v>38</v>
      </c>
      <c r="AU30" s="99" t="s">
        <v>38</v>
      </c>
      <c r="AV30" s="99" t="s">
        <v>38</v>
      </c>
      <c r="AW30" s="99" t="s">
        <v>38</v>
      </c>
      <c r="AX30" s="99" t="s">
        <v>38</v>
      </c>
      <c r="AY30" s="99" t="s">
        <v>38</v>
      </c>
      <c r="AZ30" s="99" t="s">
        <v>38</v>
      </c>
      <c r="BA30" s="99" t="s">
        <v>38</v>
      </c>
      <c r="BB30" s="99" t="s">
        <v>38</v>
      </c>
      <c r="BC30" s="99" t="s">
        <v>38</v>
      </c>
      <c r="BD30" s="99" t="s">
        <v>38</v>
      </c>
      <c r="BE30" s="99" t="s">
        <v>38</v>
      </c>
      <c r="BF30" s="99" t="s">
        <v>38</v>
      </c>
      <c r="BG30" s="99" t="s">
        <v>38</v>
      </c>
      <c r="BH30" s="99" t="s">
        <v>38</v>
      </c>
      <c r="BI30" s="99" t="s">
        <v>38</v>
      </c>
      <c r="BJ30" s="99" t="s">
        <v>38</v>
      </c>
      <c r="BK30" s="99" t="s">
        <v>38</v>
      </c>
      <c r="BL30" s="99" t="s">
        <v>38</v>
      </c>
      <c r="BM30" s="99" t="s">
        <v>38</v>
      </c>
      <c r="BN30" s="99" t="s">
        <v>38</v>
      </c>
      <c r="BO30" s="99" t="s">
        <v>38</v>
      </c>
      <c r="BP30" s="99" t="s">
        <v>38</v>
      </c>
      <c r="BQ30" s="99" t="s">
        <v>38</v>
      </c>
      <c r="BR30" s="99" t="s">
        <v>38</v>
      </c>
      <c r="BS30" s="99" t="s">
        <v>38</v>
      </c>
      <c r="BT30" s="99" t="s">
        <v>38</v>
      </c>
      <c r="BU30" s="99" t="s">
        <v>38</v>
      </c>
      <c r="BV30" s="99" t="s">
        <v>38</v>
      </c>
      <c r="BW30" s="99" t="s">
        <v>38</v>
      </c>
      <c r="BX30" s="99" t="s">
        <v>38</v>
      </c>
      <c r="BY30" s="99" t="s">
        <v>967</v>
      </c>
      <c r="BZ30" s="98" t="s">
        <v>38</v>
      </c>
      <c r="CA30" s="99" t="s">
        <v>1094</v>
      </c>
    </row>
    <row r="31" spans="1:79">
      <c r="A31" s="97">
        <v>30</v>
      </c>
      <c r="B31" s="99">
        <v>32</v>
      </c>
      <c r="C31" s="99" t="s">
        <v>535</v>
      </c>
      <c r="D31" s="99" t="s">
        <v>563</v>
      </c>
      <c r="E31" s="99" t="s">
        <v>38</v>
      </c>
      <c r="F31" s="99" t="s">
        <v>473</v>
      </c>
      <c r="G31" s="99" t="s">
        <v>563</v>
      </c>
      <c r="H31" s="99" t="s">
        <v>38</v>
      </c>
      <c r="I31" s="99" t="s">
        <v>131</v>
      </c>
      <c r="J31" s="99" t="s">
        <v>682</v>
      </c>
      <c r="K31" s="99" t="s">
        <v>778</v>
      </c>
      <c r="L31" s="99" t="s">
        <v>872</v>
      </c>
      <c r="M31" s="99" t="s">
        <v>621</v>
      </c>
      <c r="N31" s="99" t="s">
        <v>38</v>
      </c>
      <c r="O31" s="99" t="s">
        <v>623</v>
      </c>
      <c r="P31" s="99" t="s">
        <v>38</v>
      </c>
      <c r="Q31" s="99" t="s">
        <v>38</v>
      </c>
      <c r="R31" s="99" t="s">
        <v>1467</v>
      </c>
      <c r="S31" s="99" t="s">
        <v>996</v>
      </c>
      <c r="T31" s="99" t="s">
        <v>800</v>
      </c>
      <c r="U31" s="99" t="s">
        <v>1467</v>
      </c>
      <c r="V31" s="99" t="s">
        <v>1010</v>
      </c>
      <c r="W31" s="99" t="s">
        <v>1012</v>
      </c>
      <c r="X31" s="99" t="s">
        <v>38</v>
      </c>
      <c r="Y31" s="99" t="s">
        <v>38</v>
      </c>
      <c r="Z31" s="98" t="s">
        <v>774</v>
      </c>
      <c r="AA31" s="99" t="s">
        <v>280</v>
      </c>
      <c r="AB31" s="99" t="s">
        <v>38</v>
      </c>
      <c r="AC31" s="99" t="s">
        <v>280</v>
      </c>
      <c r="AD31" s="99" t="s">
        <v>38</v>
      </c>
      <c r="AE31" s="99" t="s">
        <v>38</v>
      </c>
      <c r="AF31" s="99" t="s">
        <v>38</v>
      </c>
      <c r="AG31" s="99" t="s">
        <v>38</v>
      </c>
      <c r="AH31" s="99" t="s">
        <v>38</v>
      </c>
      <c r="AI31" s="99" t="s">
        <v>38</v>
      </c>
      <c r="AJ31" s="99" t="s">
        <v>38</v>
      </c>
      <c r="AK31" s="99" t="s">
        <v>38</v>
      </c>
      <c r="AL31" s="99" t="s">
        <v>38</v>
      </c>
      <c r="AM31" s="99" t="s">
        <v>38</v>
      </c>
      <c r="AN31" s="99" t="s">
        <v>38</v>
      </c>
      <c r="AO31" s="99" t="s">
        <v>38</v>
      </c>
      <c r="AP31" s="99" t="s">
        <v>38</v>
      </c>
      <c r="AQ31" s="99" t="s">
        <v>38</v>
      </c>
      <c r="AR31" s="99" t="s">
        <v>38</v>
      </c>
      <c r="AS31" s="99" t="s">
        <v>38</v>
      </c>
      <c r="AT31" s="99" t="s">
        <v>38</v>
      </c>
      <c r="AU31" s="99" t="s">
        <v>38</v>
      </c>
      <c r="AV31" s="99" t="s">
        <v>38</v>
      </c>
      <c r="AW31" s="99" t="s">
        <v>38</v>
      </c>
      <c r="AX31" s="99" t="s">
        <v>38</v>
      </c>
      <c r="AY31" s="99" t="s">
        <v>38</v>
      </c>
      <c r="AZ31" s="99" t="s">
        <v>38</v>
      </c>
      <c r="BA31" s="99" t="s">
        <v>38</v>
      </c>
      <c r="BB31" s="99" t="s">
        <v>38</v>
      </c>
      <c r="BC31" s="99" t="s">
        <v>38</v>
      </c>
      <c r="BD31" s="99" t="s">
        <v>38</v>
      </c>
      <c r="BE31" s="99" t="s">
        <v>38</v>
      </c>
      <c r="BF31" s="99" t="s">
        <v>38</v>
      </c>
      <c r="BG31" s="99" t="s">
        <v>38</v>
      </c>
      <c r="BH31" s="99" t="s">
        <v>38</v>
      </c>
      <c r="BI31" s="99" t="s">
        <v>38</v>
      </c>
      <c r="BJ31" s="99" t="s">
        <v>38</v>
      </c>
      <c r="BK31" s="99" t="s">
        <v>38</v>
      </c>
      <c r="BL31" s="99" t="s">
        <v>38</v>
      </c>
      <c r="BM31" s="99" t="s">
        <v>38</v>
      </c>
      <c r="BN31" s="99" t="s">
        <v>38</v>
      </c>
      <c r="BO31" s="99" t="s">
        <v>38</v>
      </c>
      <c r="BP31" s="99" t="s">
        <v>38</v>
      </c>
      <c r="BQ31" s="99" t="s">
        <v>38</v>
      </c>
      <c r="BR31" s="99" t="s">
        <v>38</v>
      </c>
      <c r="BS31" s="99" t="s">
        <v>38</v>
      </c>
      <c r="BT31" s="99" t="s">
        <v>38</v>
      </c>
      <c r="BU31" s="99" t="s">
        <v>38</v>
      </c>
      <c r="BV31" s="99" t="s">
        <v>38</v>
      </c>
      <c r="BW31" s="99" t="s">
        <v>38</v>
      </c>
      <c r="BX31" s="99" t="s">
        <v>38</v>
      </c>
      <c r="BY31" s="99" t="s">
        <v>1073</v>
      </c>
      <c r="BZ31" s="98" t="s">
        <v>38</v>
      </c>
      <c r="CA31" s="99" t="s">
        <v>1148</v>
      </c>
    </row>
    <row r="32" spans="1:79" ht="30.75">
      <c r="A32" s="97">
        <v>31</v>
      </c>
      <c r="B32" s="99">
        <v>19</v>
      </c>
      <c r="C32" s="99" t="s">
        <v>312</v>
      </c>
      <c r="D32" s="99" t="s">
        <v>563</v>
      </c>
      <c r="E32" s="99" t="s">
        <v>38</v>
      </c>
      <c r="F32" s="99" t="s">
        <v>473</v>
      </c>
      <c r="G32" s="99" t="s">
        <v>563</v>
      </c>
      <c r="H32" s="99" t="s">
        <v>38</v>
      </c>
      <c r="I32" s="98" t="s">
        <v>1150</v>
      </c>
      <c r="J32" s="99" t="s">
        <v>696</v>
      </c>
      <c r="K32" s="99" t="s">
        <v>1476</v>
      </c>
      <c r="L32" s="99" t="s">
        <v>879</v>
      </c>
      <c r="M32" s="99" t="s">
        <v>972</v>
      </c>
      <c r="N32" s="126" t="s">
        <v>1596</v>
      </c>
      <c r="O32" s="99" t="s">
        <v>623</v>
      </c>
      <c r="P32" s="99" t="s">
        <v>38</v>
      </c>
      <c r="Q32" s="99" t="s">
        <v>38</v>
      </c>
      <c r="R32" s="99" t="s">
        <v>1444</v>
      </c>
      <c r="S32" s="99" t="s">
        <v>996</v>
      </c>
      <c r="T32" s="99" t="s">
        <v>569</v>
      </c>
      <c r="U32" s="99" t="s">
        <v>1444</v>
      </c>
      <c r="V32" s="99" t="s">
        <v>1009</v>
      </c>
      <c r="W32" s="99" t="s">
        <v>1015</v>
      </c>
      <c r="X32" s="99" t="s">
        <v>38</v>
      </c>
      <c r="Y32" s="99" t="s">
        <v>38</v>
      </c>
      <c r="Z32" s="98" t="s">
        <v>1291</v>
      </c>
      <c r="AA32" s="99" t="s">
        <v>280</v>
      </c>
      <c r="AB32" s="99" t="s">
        <v>38</v>
      </c>
      <c r="AC32" s="99" t="s">
        <v>280</v>
      </c>
      <c r="AD32" s="99" t="s">
        <v>38</v>
      </c>
      <c r="AE32" s="99" t="s">
        <v>38</v>
      </c>
      <c r="AF32" s="99" t="s">
        <v>38</v>
      </c>
      <c r="AG32" s="99" t="s">
        <v>38</v>
      </c>
      <c r="AH32" s="99" t="s">
        <v>38</v>
      </c>
      <c r="AI32" s="99" t="s">
        <v>38</v>
      </c>
      <c r="AJ32" s="99" t="s">
        <v>38</v>
      </c>
      <c r="AK32" s="99" t="s">
        <v>38</v>
      </c>
      <c r="AL32" s="99" t="s">
        <v>38</v>
      </c>
      <c r="AM32" s="99" t="s">
        <v>38</v>
      </c>
      <c r="AN32" s="99" t="s">
        <v>38</v>
      </c>
      <c r="AO32" s="99" t="s">
        <v>38</v>
      </c>
      <c r="AP32" s="99" t="s">
        <v>38</v>
      </c>
      <c r="AQ32" s="99" t="s">
        <v>38</v>
      </c>
      <c r="AR32" s="99" t="s">
        <v>38</v>
      </c>
      <c r="AS32" s="99" t="s">
        <v>38</v>
      </c>
      <c r="AT32" s="99" t="s">
        <v>38</v>
      </c>
      <c r="AU32" s="99" t="s">
        <v>38</v>
      </c>
      <c r="AV32" s="99" t="s">
        <v>38</v>
      </c>
      <c r="AW32" s="99" t="s">
        <v>38</v>
      </c>
      <c r="AX32" s="99" t="s">
        <v>38</v>
      </c>
      <c r="AY32" s="99" t="s">
        <v>38</v>
      </c>
      <c r="AZ32" s="99" t="s">
        <v>38</v>
      </c>
      <c r="BA32" s="99" t="s">
        <v>38</v>
      </c>
      <c r="BB32" s="99" t="s">
        <v>38</v>
      </c>
      <c r="BC32" s="99" t="s">
        <v>38</v>
      </c>
      <c r="BD32" s="99" t="s">
        <v>38</v>
      </c>
      <c r="BE32" s="99" t="s">
        <v>38</v>
      </c>
      <c r="BF32" s="99" t="s">
        <v>38</v>
      </c>
      <c r="BG32" s="99" t="s">
        <v>38</v>
      </c>
      <c r="BH32" s="99" t="s">
        <v>38</v>
      </c>
      <c r="BI32" s="99" t="s">
        <v>38</v>
      </c>
      <c r="BJ32" s="99" t="s">
        <v>38</v>
      </c>
      <c r="BK32" s="99" t="s">
        <v>38</v>
      </c>
      <c r="BL32" s="99" t="s">
        <v>38</v>
      </c>
      <c r="BM32" s="99" t="s">
        <v>38</v>
      </c>
      <c r="BN32" s="99" t="s">
        <v>38</v>
      </c>
      <c r="BO32" s="99" t="s">
        <v>38</v>
      </c>
      <c r="BP32" s="99" t="s">
        <v>38</v>
      </c>
      <c r="BQ32" s="99" t="s">
        <v>38</v>
      </c>
      <c r="BR32" s="99" t="s">
        <v>38</v>
      </c>
      <c r="BS32" s="99" t="s">
        <v>38</v>
      </c>
      <c r="BT32" s="99" t="s">
        <v>38</v>
      </c>
      <c r="BU32" s="99" t="s">
        <v>38</v>
      </c>
      <c r="BV32" s="99" t="s">
        <v>38</v>
      </c>
      <c r="BW32" s="99" t="s">
        <v>38</v>
      </c>
      <c r="BX32" s="99" t="s">
        <v>38</v>
      </c>
      <c r="BY32" s="99" t="s">
        <v>621</v>
      </c>
      <c r="BZ32" s="98" t="s">
        <v>1362</v>
      </c>
      <c r="CA32" s="99" t="s">
        <v>914</v>
      </c>
    </row>
    <row r="33" spans="1:79" ht="67.5">
      <c r="A33" s="97">
        <v>32</v>
      </c>
      <c r="B33" s="99">
        <v>31</v>
      </c>
      <c r="C33" s="99" t="s">
        <v>536</v>
      </c>
      <c r="D33" s="99" t="s">
        <v>563</v>
      </c>
      <c r="E33" s="99" t="s">
        <v>38</v>
      </c>
      <c r="F33" s="99" t="s">
        <v>473</v>
      </c>
      <c r="G33" s="99" t="s">
        <v>563</v>
      </c>
      <c r="H33" s="99" t="s">
        <v>38</v>
      </c>
      <c r="I33" s="99" t="s">
        <v>471</v>
      </c>
      <c r="J33" s="99" t="s">
        <v>696</v>
      </c>
      <c r="K33" s="99" t="s">
        <v>1477</v>
      </c>
      <c r="L33" s="99" t="s">
        <v>873</v>
      </c>
      <c r="M33" s="99" t="s">
        <v>966</v>
      </c>
      <c r="N33" s="99" t="s">
        <v>38</v>
      </c>
      <c r="O33" s="99" t="s">
        <v>623</v>
      </c>
      <c r="P33" s="99" t="s">
        <v>38</v>
      </c>
      <c r="Q33" s="99" t="s">
        <v>38</v>
      </c>
      <c r="R33" s="99" t="s">
        <v>1450</v>
      </c>
      <c r="S33" s="99" t="s">
        <v>996</v>
      </c>
      <c r="T33" s="99" t="s">
        <v>255</v>
      </c>
      <c r="U33" s="99" t="s">
        <v>1448</v>
      </c>
      <c r="V33" s="99" t="s">
        <v>1008</v>
      </c>
      <c r="W33" s="99" t="s">
        <v>1012</v>
      </c>
      <c r="X33" s="99" t="s">
        <v>38</v>
      </c>
      <c r="Y33" s="99" t="s">
        <v>38</v>
      </c>
      <c r="Z33" s="98" t="s">
        <v>51</v>
      </c>
      <c r="AA33" s="99" t="s">
        <v>1044</v>
      </c>
      <c r="AB33" s="99" t="s">
        <v>38</v>
      </c>
      <c r="AC33" s="99" t="s">
        <v>1044</v>
      </c>
      <c r="AD33" s="99" t="s">
        <v>38</v>
      </c>
      <c r="AE33" s="99" t="s">
        <v>38</v>
      </c>
      <c r="AF33" s="99" t="s">
        <v>38</v>
      </c>
      <c r="AG33" s="99" t="s">
        <v>38</v>
      </c>
      <c r="AH33" s="99" t="s">
        <v>38</v>
      </c>
      <c r="AI33" s="99" t="s">
        <v>38</v>
      </c>
      <c r="AJ33" s="99" t="s">
        <v>38</v>
      </c>
      <c r="AK33" s="99" t="s">
        <v>38</v>
      </c>
      <c r="AL33" s="99" t="s">
        <v>38</v>
      </c>
      <c r="AM33" s="99" t="s">
        <v>38</v>
      </c>
      <c r="AN33" s="99" t="s">
        <v>38</v>
      </c>
      <c r="AO33" s="99" t="s">
        <v>38</v>
      </c>
      <c r="AP33" s="99" t="s">
        <v>38</v>
      </c>
      <c r="AQ33" s="99" t="s">
        <v>38</v>
      </c>
      <c r="AR33" s="99" t="s">
        <v>38</v>
      </c>
      <c r="AS33" s="99" t="s">
        <v>38</v>
      </c>
      <c r="AT33" s="99" t="s">
        <v>38</v>
      </c>
      <c r="AU33" s="99" t="s">
        <v>38</v>
      </c>
      <c r="AV33" s="99" t="s">
        <v>38</v>
      </c>
      <c r="AW33" s="99" t="s">
        <v>38</v>
      </c>
      <c r="AX33" s="99" t="s">
        <v>38</v>
      </c>
      <c r="AY33" s="99" t="s">
        <v>38</v>
      </c>
      <c r="AZ33" s="99" t="s">
        <v>38</v>
      </c>
      <c r="BA33" s="99" t="s">
        <v>38</v>
      </c>
      <c r="BB33" s="99" t="s">
        <v>38</v>
      </c>
      <c r="BC33" s="99" t="s">
        <v>38</v>
      </c>
      <c r="BD33" s="99" t="s">
        <v>38</v>
      </c>
      <c r="BE33" s="99" t="s">
        <v>38</v>
      </c>
      <c r="BF33" s="99" t="s">
        <v>38</v>
      </c>
      <c r="BG33" s="99" t="s">
        <v>38</v>
      </c>
      <c r="BH33" s="99" t="s">
        <v>38</v>
      </c>
      <c r="BI33" s="99" t="s">
        <v>38</v>
      </c>
      <c r="BJ33" s="99" t="s">
        <v>38</v>
      </c>
      <c r="BK33" s="99" t="s">
        <v>38</v>
      </c>
      <c r="BL33" s="99" t="s">
        <v>38</v>
      </c>
      <c r="BM33" s="99" t="s">
        <v>38</v>
      </c>
      <c r="BN33" s="99" t="s">
        <v>38</v>
      </c>
      <c r="BO33" s="99" t="s">
        <v>38</v>
      </c>
      <c r="BP33" s="99" t="s">
        <v>38</v>
      </c>
      <c r="BQ33" s="99" t="s">
        <v>38</v>
      </c>
      <c r="BR33" s="99" t="s">
        <v>38</v>
      </c>
      <c r="BS33" s="99" t="s">
        <v>38</v>
      </c>
      <c r="BT33" s="99" t="s">
        <v>38</v>
      </c>
      <c r="BU33" s="99" t="s">
        <v>38</v>
      </c>
      <c r="BV33" s="99" t="s">
        <v>38</v>
      </c>
      <c r="BW33" s="99" t="s">
        <v>38</v>
      </c>
      <c r="BX33" s="99" t="s">
        <v>38</v>
      </c>
      <c r="BY33" s="98" t="s">
        <v>1478</v>
      </c>
      <c r="BZ33" s="98" t="s">
        <v>38</v>
      </c>
      <c r="CA33" s="99" t="s">
        <v>1095</v>
      </c>
    </row>
    <row r="34" spans="1:79" ht="27">
      <c r="A34" s="97">
        <v>33</v>
      </c>
      <c r="B34" s="99">
        <v>3</v>
      </c>
      <c r="C34" s="99" t="s">
        <v>119</v>
      </c>
      <c r="D34" s="99" t="s">
        <v>563</v>
      </c>
      <c r="E34" s="99" t="s">
        <v>38</v>
      </c>
      <c r="F34" s="99" t="s">
        <v>473</v>
      </c>
      <c r="G34" s="99" t="s">
        <v>563</v>
      </c>
      <c r="H34" s="99" t="s">
        <v>38</v>
      </c>
      <c r="I34" s="99" t="s">
        <v>677</v>
      </c>
      <c r="J34" s="99" t="s">
        <v>184</v>
      </c>
      <c r="K34" s="99" t="s">
        <v>1479</v>
      </c>
      <c r="L34" s="99" t="s">
        <v>207</v>
      </c>
      <c r="M34" s="99" t="s">
        <v>1158</v>
      </c>
      <c r="N34" s="99" t="s">
        <v>38</v>
      </c>
      <c r="O34" s="99" t="s">
        <v>623</v>
      </c>
      <c r="P34" s="99" t="s">
        <v>38</v>
      </c>
      <c r="Q34" s="99" t="s">
        <v>38</v>
      </c>
      <c r="R34" s="99" t="s">
        <v>1444</v>
      </c>
      <c r="S34" s="99" t="s">
        <v>996</v>
      </c>
      <c r="T34" s="99" t="s">
        <v>800</v>
      </c>
      <c r="U34" s="99" t="s">
        <v>1460</v>
      </c>
      <c r="V34" s="99" t="s">
        <v>1008</v>
      </c>
      <c r="W34" s="99" t="s">
        <v>773</v>
      </c>
      <c r="X34" s="99" t="s">
        <v>38</v>
      </c>
      <c r="Y34" s="99" t="s">
        <v>38</v>
      </c>
      <c r="Z34" s="98" t="s">
        <v>1322</v>
      </c>
      <c r="AA34" s="99" t="s">
        <v>280</v>
      </c>
      <c r="AB34" s="99" t="s">
        <v>38</v>
      </c>
      <c r="AC34" s="99" t="s">
        <v>280</v>
      </c>
      <c r="AD34" s="99" t="s">
        <v>38</v>
      </c>
      <c r="AE34" s="99" t="s">
        <v>38</v>
      </c>
      <c r="AF34" s="99" t="s">
        <v>38</v>
      </c>
      <c r="AG34" s="99" t="s">
        <v>38</v>
      </c>
      <c r="AH34" s="99" t="s">
        <v>38</v>
      </c>
      <c r="AI34" s="99" t="s">
        <v>38</v>
      </c>
      <c r="AJ34" s="99" t="s">
        <v>38</v>
      </c>
      <c r="AK34" s="99" t="s">
        <v>38</v>
      </c>
      <c r="AL34" s="99" t="s">
        <v>38</v>
      </c>
      <c r="AM34" s="99" t="s">
        <v>38</v>
      </c>
      <c r="AN34" s="99" t="s">
        <v>38</v>
      </c>
      <c r="AO34" s="99" t="s">
        <v>38</v>
      </c>
      <c r="AP34" s="99" t="s">
        <v>38</v>
      </c>
      <c r="AQ34" s="99" t="s">
        <v>38</v>
      </c>
      <c r="AR34" s="99" t="s">
        <v>38</v>
      </c>
      <c r="AS34" s="99" t="s">
        <v>38</v>
      </c>
      <c r="AT34" s="99" t="s">
        <v>38</v>
      </c>
      <c r="AU34" s="99" t="s">
        <v>38</v>
      </c>
      <c r="AV34" s="99" t="s">
        <v>38</v>
      </c>
      <c r="AW34" s="99" t="s">
        <v>38</v>
      </c>
      <c r="AX34" s="99" t="s">
        <v>38</v>
      </c>
      <c r="AY34" s="99" t="s">
        <v>38</v>
      </c>
      <c r="AZ34" s="99" t="s">
        <v>38</v>
      </c>
      <c r="BA34" s="99" t="s">
        <v>38</v>
      </c>
      <c r="BB34" s="99" t="s">
        <v>38</v>
      </c>
      <c r="BC34" s="99" t="s">
        <v>38</v>
      </c>
      <c r="BD34" s="99" t="s">
        <v>38</v>
      </c>
      <c r="BE34" s="99" t="s">
        <v>38</v>
      </c>
      <c r="BF34" s="99" t="s">
        <v>38</v>
      </c>
      <c r="BG34" s="99" t="s">
        <v>38</v>
      </c>
      <c r="BH34" s="99" t="s">
        <v>38</v>
      </c>
      <c r="BI34" s="99" t="s">
        <v>38</v>
      </c>
      <c r="BJ34" s="99" t="s">
        <v>38</v>
      </c>
      <c r="BK34" s="99" t="s">
        <v>38</v>
      </c>
      <c r="BL34" s="99" t="s">
        <v>38</v>
      </c>
      <c r="BM34" s="99" t="s">
        <v>38</v>
      </c>
      <c r="BN34" s="99" t="s">
        <v>38</v>
      </c>
      <c r="BO34" s="99" t="s">
        <v>38</v>
      </c>
      <c r="BP34" s="99" t="s">
        <v>38</v>
      </c>
      <c r="BQ34" s="99" t="s">
        <v>38</v>
      </c>
      <c r="BR34" s="99" t="s">
        <v>38</v>
      </c>
      <c r="BS34" s="99" t="s">
        <v>38</v>
      </c>
      <c r="BT34" s="99" t="s">
        <v>38</v>
      </c>
      <c r="BU34" s="99" t="s">
        <v>38</v>
      </c>
      <c r="BV34" s="99" t="s">
        <v>38</v>
      </c>
      <c r="BW34" s="99" t="s">
        <v>38</v>
      </c>
      <c r="BX34" s="99" t="s">
        <v>38</v>
      </c>
      <c r="BY34" s="99" t="s">
        <v>1480</v>
      </c>
      <c r="BZ34" s="98" t="s">
        <v>38</v>
      </c>
      <c r="CA34" s="99" t="s">
        <v>897</v>
      </c>
    </row>
    <row r="35" spans="1:79" ht="84.75">
      <c r="A35" s="97">
        <v>34</v>
      </c>
      <c r="B35" s="99">
        <v>127</v>
      </c>
      <c r="C35" s="99" t="s">
        <v>368</v>
      </c>
      <c r="D35" s="99" t="s">
        <v>563</v>
      </c>
      <c r="E35" s="99" t="s">
        <v>38</v>
      </c>
      <c r="F35" s="99" t="s">
        <v>473</v>
      </c>
      <c r="G35" s="99" t="s">
        <v>563</v>
      </c>
      <c r="H35" s="99" t="s">
        <v>38</v>
      </c>
      <c r="I35" s="99" t="s">
        <v>602</v>
      </c>
      <c r="J35" s="99" t="s">
        <v>331</v>
      </c>
      <c r="K35" s="99" t="s">
        <v>1481</v>
      </c>
      <c r="L35" s="99" t="s">
        <v>20</v>
      </c>
      <c r="M35" s="99" t="s">
        <v>917</v>
      </c>
      <c r="N35" s="126" t="s">
        <v>1615</v>
      </c>
      <c r="O35" s="99" t="s">
        <v>623</v>
      </c>
      <c r="P35" s="99" t="s">
        <v>38</v>
      </c>
      <c r="Q35" s="99" t="s">
        <v>38</v>
      </c>
      <c r="R35" s="99" t="s">
        <v>1444</v>
      </c>
      <c r="S35" s="99" t="s">
        <v>56</v>
      </c>
      <c r="T35" s="99" t="s">
        <v>569</v>
      </c>
      <c r="U35" s="99" t="s">
        <v>1444</v>
      </c>
      <c r="V35" s="99" t="s">
        <v>1008</v>
      </c>
      <c r="W35" s="99" t="s">
        <v>1012</v>
      </c>
      <c r="X35" s="99" t="s">
        <v>38</v>
      </c>
      <c r="Y35" s="99" t="s">
        <v>38</v>
      </c>
      <c r="Z35" s="98" t="s">
        <v>1283</v>
      </c>
      <c r="AA35" s="99" t="s">
        <v>1044</v>
      </c>
      <c r="AB35" s="99" t="s">
        <v>38</v>
      </c>
      <c r="AC35" s="99" t="s">
        <v>1044</v>
      </c>
      <c r="AD35" s="99" t="s">
        <v>38</v>
      </c>
      <c r="AE35" s="99" t="s">
        <v>38</v>
      </c>
      <c r="AF35" s="99" t="s">
        <v>38</v>
      </c>
      <c r="AG35" s="99" t="s">
        <v>38</v>
      </c>
      <c r="AH35" s="99" t="s">
        <v>38</v>
      </c>
      <c r="AI35" s="99" t="s">
        <v>38</v>
      </c>
      <c r="AJ35" s="99" t="s">
        <v>38</v>
      </c>
      <c r="AK35" s="99" t="s">
        <v>38</v>
      </c>
      <c r="AL35" s="99" t="s">
        <v>38</v>
      </c>
      <c r="AM35" s="99" t="s">
        <v>38</v>
      </c>
      <c r="AN35" s="99" t="s">
        <v>38</v>
      </c>
      <c r="AO35" s="99" t="s">
        <v>38</v>
      </c>
      <c r="AP35" s="99" t="s">
        <v>38</v>
      </c>
      <c r="AQ35" s="99" t="s">
        <v>38</v>
      </c>
      <c r="AR35" s="99" t="s">
        <v>38</v>
      </c>
      <c r="AS35" s="99" t="s">
        <v>38</v>
      </c>
      <c r="AT35" s="99" t="s">
        <v>38</v>
      </c>
      <c r="AU35" s="99" t="s">
        <v>38</v>
      </c>
      <c r="AV35" s="99" t="s">
        <v>38</v>
      </c>
      <c r="AW35" s="99" t="s">
        <v>38</v>
      </c>
      <c r="AX35" s="99" t="s">
        <v>38</v>
      </c>
      <c r="AY35" s="99" t="s">
        <v>38</v>
      </c>
      <c r="AZ35" s="99" t="s">
        <v>38</v>
      </c>
      <c r="BA35" s="99" t="s">
        <v>38</v>
      </c>
      <c r="BB35" s="99" t="s">
        <v>38</v>
      </c>
      <c r="BC35" s="99" t="s">
        <v>38</v>
      </c>
      <c r="BD35" s="99" t="s">
        <v>38</v>
      </c>
      <c r="BE35" s="99" t="s">
        <v>38</v>
      </c>
      <c r="BF35" s="99" t="s">
        <v>38</v>
      </c>
      <c r="BG35" s="99" t="s">
        <v>38</v>
      </c>
      <c r="BH35" s="99" t="s">
        <v>38</v>
      </c>
      <c r="BI35" s="99" t="s">
        <v>38</v>
      </c>
      <c r="BJ35" s="99" t="s">
        <v>38</v>
      </c>
      <c r="BK35" s="99" t="s">
        <v>38</v>
      </c>
      <c r="BL35" s="99" t="s">
        <v>38</v>
      </c>
      <c r="BM35" s="99" t="s">
        <v>38</v>
      </c>
      <c r="BN35" s="99" t="s">
        <v>38</v>
      </c>
      <c r="BO35" s="99" t="s">
        <v>38</v>
      </c>
      <c r="BP35" s="99" t="s">
        <v>38</v>
      </c>
      <c r="BQ35" s="99" t="s">
        <v>38</v>
      </c>
      <c r="BR35" s="99" t="s">
        <v>38</v>
      </c>
      <c r="BS35" s="99" t="s">
        <v>38</v>
      </c>
      <c r="BT35" s="99" t="s">
        <v>38</v>
      </c>
      <c r="BU35" s="99" t="s">
        <v>38</v>
      </c>
      <c r="BV35" s="99" t="s">
        <v>38</v>
      </c>
      <c r="BW35" s="99" t="s">
        <v>38</v>
      </c>
      <c r="BX35" s="99" t="s">
        <v>38</v>
      </c>
      <c r="BY35" s="98" t="s">
        <v>1482</v>
      </c>
      <c r="BZ35" s="104" t="s">
        <v>1395</v>
      </c>
      <c r="CA35" s="99" t="s">
        <v>1079</v>
      </c>
    </row>
    <row r="36" spans="1:79" ht="27">
      <c r="A36" s="97">
        <v>35</v>
      </c>
      <c r="B36" s="99">
        <v>89</v>
      </c>
      <c r="C36" s="99" t="s">
        <v>496</v>
      </c>
      <c r="D36" s="99" t="s">
        <v>563</v>
      </c>
      <c r="E36" s="99" t="s">
        <v>38</v>
      </c>
      <c r="F36" s="99" t="s">
        <v>473</v>
      </c>
      <c r="G36" s="99" t="s">
        <v>563</v>
      </c>
      <c r="H36" s="99" t="s">
        <v>38</v>
      </c>
      <c r="I36" s="99" t="s">
        <v>327</v>
      </c>
      <c r="J36" s="99" t="s">
        <v>683</v>
      </c>
      <c r="K36" s="99" t="s">
        <v>1483</v>
      </c>
      <c r="L36" s="99" t="s">
        <v>15</v>
      </c>
      <c r="M36" s="99" t="s">
        <v>663</v>
      </c>
      <c r="N36" s="99" t="s">
        <v>38</v>
      </c>
      <c r="O36" s="99" t="s">
        <v>623</v>
      </c>
      <c r="P36" s="99" t="s">
        <v>38</v>
      </c>
      <c r="Q36" s="99" t="s">
        <v>38</v>
      </c>
      <c r="R36" s="99" t="s">
        <v>1484</v>
      </c>
      <c r="S36" s="99" t="s">
        <v>996</v>
      </c>
      <c r="T36" s="99" t="s">
        <v>1001</v>
      </c>
      <c r="U36" s="99" t="s">
        <v>1485</v>
      </c>
      <c r="V36" s="99" t="s">
        <v>1008</v>
      </c>
      <c r="W36" s="99" t="s">
        <v>554</v>
      </c>
      <c r="X36" s="99" t="s">
        <v>38</v>
      </c>
      <c r="Y36" s="99" t="s">
        <v>38</v>
      </c>
      <c r="Z36" s="98" t="s">
        <v>1323</v>
      </c>
      <c r="AA36" s="99" t="s">
        <v>280</v>
      </c>
      <c r="AB36" s="99" t="s">
        <v>38</v>
      </c>
      <c r="AC36" s="99" t="s">
        <v>280</v>
      </c>
      <c r="AD36" s="99" t="s">
        <v>38</v>
      </c>
      <c r="AE36" s="99" t="s">
        <v>38</v>
      </c>
      <c r="AF36" s="99" t="s">
        <v>38</v>
      </c>
      <c r="AG36" s="99" t="s">
        <v>38</v>
      </c>
      <c r="AH36" s="99" t="s">
        <v>38</v>
      </c>
      <c r="AI36" s="99" t="s">
        <v>38</v>
      </c>
      <c r="AJ36" s="99" t="s">
        <v>38</v>
      </c>
      <c r="AK36" s="99" t="s">
        <v>38</v>
      </c>
      <c r="AL36" s="99" t="s">
        <v>38</v>
      </c>
      <c r="AM36" s="99" t="s">
        <v>38</v>
      </c>
      <c r="AN36" s="99" t="s">
        <v>38</v>
      </c>
      <c r="AO36" s="99" t="s">
        <v>38</v>
      </c>
      <c r="AP36" s="99" t="s">
        <v>38</v>
      </c>
      <c r="AQ36" s="99" t="s">
        <v>38</v>
      </c>
      <c r="AR36" s="99" t="s">
        <v>38</v>
      </c>
      <c r="AS36" s="99" t="s">
        <v>38</v>
      </c>
      <c r="AT36" s="99" t="s">
        <v>38</v>
      </c>
      <c r="AU36" s="99" t="s">
        <v>38</v>
      </c>
      <c r="AV36" s="99" t="s">
        <v>38</v>
      </c>
      <c r="AW36" s="99" t="s">
        <v>38</v>
      </c>
      <c r="AX36" s="99" t="s">
        <v>38</v>
      </c>
      <c r="AY36" s="99" t="s">
        <v>38</v>
      </c>
      <c r="AZ36" s="99" t="s">
        <v>38</v>
      </c>
      <c r="BA36" s="99" t="s">
        <v>38</v>
      </c>
      <c r="BB36" s="99" t="s">
        <v>38</v>
      </c>
      <c r="BC36" s="99" t="s">
        <v>38</v>
      </c>
      <c r="BD36" s="99" t="s">
        <v>38</v>
      </c>
      <c r="BE36" s="99" t="s">
        <v>38</v>
      </c>
      <c r="BF36" s="99" t="s">
        <v>38</v>
      </c>
      <c r="BG36" s="99" t="s">
        <v>38</v>
      </c>
      <c r="BH36" s="99" t="s">
        <v>38</v>
      </c>
      <c r="BI36" s="99" t="s">
        <v>38</v>
      </c>
      <c r="BJ36" s="99" t="s">
        <v>38</v>
      </c>
      <c r="BK36" s="99" t="s">
        <v>38</v>
      </c>
      <c r="BL36" s="99" t="s">
        <v>38</v>
      </c>
      <c r="BM36" s="99" t="s">
        <v>38</v>
      </c>
      <c r="BN36" s="99" t="s">
        <v>38</v>
      </c>
      <c r="BO36" s="99" t="s">
        <v>38</v>
      </c>
      <c r="BP36" s="99" t="s">
        <v>38</v>
      </c>
      <c r="BQ36" s="99" t="s">
        <v>38</v>
      </c>
      <c r="BR36" s="99" t="s">
        <v>38</v>
      </c>
      <c r="BS36" s="99" t="s">
        <v>38</v>
      </c>
      <c r="BT36" s="99" t="s">
        <v>38</v>
      </c>
      <c r="BU36" s="99" t="s">
        <v>38</v>
      </c>
      <c r="BV36" s="99" t="s">
        <v>38</v>
      </c>
      <c r="BW36" s="99" t="s">
        <v>38</v>
      </c>
      <c r="BX36" s="99" t="s">
        <v>38</v>
      </c>
      <c r="BY36" s="99" t="s">
        <v>621</v>
      </c>
      <c r="BZ36" s="98" t="s">
        <v>38</v>
      </c>
      <c r="CA36" s="99" t="s">
        <v>650</v>
      </c>
    </row>
    <row r="37" spans="1:79" ht="71.25">
      <c r="A37" s="97">
        <v>36</v>
      </c>
      <c r="B37" s="99">
        <v>189</v>
      </c>
      <c r="C37" s="99" t="s">
        <v>390</v>
      </c>
      <c r="D37" s="99" t="s">
        <v>563</v>
      </c>
      <c r="E37" s="99" t="s">
        <v>38</v>
      </c>
      <c r="F37" s="99" t="s">
        <v>473</v>
      </c>
      <c r="G37" s="99" t="s">
        <v>563</v>
      </c>
      <c r="H37" s="99" t="s">
        <v>38</v>
      </c>
      <c r="I37" s="99" t="s">
        <v>176</v>
      </c>
      <c r="J37" s="99" t="s">
        <v>679</v>
      </c>
      <c r="K37" s="99" t="s">
        <v>1486</v>
      </c>
      <c r="L37" s="99" t="s">
        <v>140</v>
      </c>
      <c r="M37" s="99" t="s">
        <v>1203</v>
      </c>
      <c r="N37" s="126" t="s">
        <v>1616</v>
      </c>
      <c r="O37" s="99" t="s">
        <v>623</v>
      </c>
      <c r="P37" s="99" t="s">
        <v>38</v>
      </c>
      <c r="Q37" s="99" t="s">
        <v>38</v>
      </c>
      <c r="R37" s="99" t="s">
        <v>1487</v>
      </c>
      <c r="S37" s="99" t="s">
        <v>996</v>
      </c>
      <c r="T37" s="99" t="s">
        <v>800</v>
      </c>
      <c r="U37" s="99" t="s">
        <v>1487</v>
      </c>
      <c r="V37" s="99" t="s">
        <v>582</v>
      </c>
      <c r="W37" s="99" t="s">
        <v>773</v>
      </c>
      <c r="X37" s="99" t="s">
        <v>38</v>
      </c>
      <c r="Y37" s="99" t="s">
        <v>38</v>
      </c>
      <c r="Z37" s="98" t="s">
        <v>1292</v>
      </c>
      <c r="AA37" s="99" t="s">
        <v>1046</v>
      </c>
      <c r="AB37" s="99" t="s">
        <v>585</v>
      </c>
      <c r="AC37" s="99" t="s">
        <v>1046</v>
      </c>
      <c r="AD37" s="99" t="s">
        <v>585</v>
      </c>
      <c r="AE37" s="99" t="s">
        <v>38</v>
      </c>
      <c r="AF37" s="99" t="s">
        <v>38</v>
      </c>
      <c r="AG37" s="99" t="s">
        <v>38</v>
      </c>
      <c r="AH37" s="99" t="s">
        <v>38</v>
      </c>
      <c r="AI37" s="99" t="s">
        <v>38</v>
      </c>
      <c r="AJ37" s="99" t="s">
        <v>38</v>
      </c>
      <c r="AK37" s="99" t="s">
        <v>38</v>
      </c>
      <c r="AL37" s="99" t="s">
        <v>38</v>
      </c>
      <c r="AM37" s="99" t="s">
        <v>38</v>
      </c>
      <c r="AN37" s="99" t="s">
        <v>38</v>
      </c>
      <c r="AO37" s="99" t="s">
        <v>38</v>
      </c>
      <c r="AP37" s="99" t="s">
        <v>38</v>
      </c>
      <c r="AQ37" s="99" t="s">
        <v>38</v>
      </c>
      <c r="AR37" s="99" t="s">
        <v>38</v>
      </c>
      <c r="AS37" s="99" t="s">
        <v>38</v>
      </c>
      <c r="AT37" s="99" t="s">
        <v>38</v>
      </c>
      <c r="AU37" s="99" t="s">
        <v>38</v>
      </c>
      <c r="AV37" s="99" t="s">
        <v>38</v>
      </c>
      <c r="AW37" s="99" t="s">
        <v>38</v>
      </c>
      <c r="AX37" s="99" t="s">
        <v>38</v>
      </c>
      <c r="AY37" s="99" t="s">
        <v>38</v>
      </c>
      <c r="AZ37" s="99" t="s">
        <v>38</v>
      </c>
      <c r="BA37" s="99" t="s">
        <v>38</v>
      </c>
      <c r="BB37" s="99" t="s">
        <v>38</v>
      </c>
      <c r="BC37" s="99" t="s">
        <v>38</v>
      </c>
      <c r="BD37" s="99" t="s">
        <v>38</v>
      </c>
      <c r="BE37" s="99" t="s">
        <v>38</v>
      </c>
      <c r="BF37" s="99" t="s">
        <v>38</v>
      </c>
      <c r="BG37" s="99" t="s">
        <v>38</v>
      </c>
      <c r="BH37" s="99" t="s">
        <v>38</v>
      </c>
      <c r="BI37" s="99" t="s">
        <v>38</v>
      </c>
      <c r="BJ37" s="99" t="s">
        <v>38</v>
      </c>
      <c r="BK37" s="99" t="s">
        <v>38</v>
      </c>
      <c r="BL37" s="99" t="s">
        <v>38</v>
      </c>
      <c r="BM37" s="99" t="s">
        <v>38</v>
      </c>
      <c r="BN37" s="99" t="s">
        <v>38</v>
      </c>
      <c r="BO37" s="99" t="s">
        <v>38</v>
      </c>
      <c r="BP37" s="99" t="s">
        <v>38</v>
      </c>
      <c r="BQ37" s="99" t="s">
        <v>38</v>
      </c>
      <c r="BR37" s="99" t="s">
        <v>38</v>
      </c>
      <c r="BS37" s="99" t="s">
        <v>38</v>
      </c>
      <c r="BT37" s="99" t="s">
        <v>38</v>
      </c>
      <c r="BU37" s="99" t="s">
        <v>38</v>
      </c>
      <c r="BV37" s="99" t="s">
        <v>38</v>
      </c>
      <c r="BW37" s="99" t="s">
        <v>38</v>
      </c>
      <c r="BX37" s="99" t="s">
        <v>38</v>
      </c>
      <c r="BY37" s="98" t="s">
        <v>1488</v>
      </c>
      <c r="BZ37" s="98" t="s">
        <v>38</v>
      </c>
      <c r="CA37" s="99" t="s">
        <v>1035</v>
      </c>
    </row>
    <row r="38" spans="1:79" ht="81">
      <c r="A38" s="97">
        <v>37</v>
      </c>
      <c r="B38" s="99">
        <v>23</v>
      </c>
      <c r="C38" s="99" t="s">
        <v>364</v>
      </c>
      <c r="D38" s="99" t="s">
        <v>563</v>
      </c>
      <c r="E38" s="99" t="s">
        <v>38</v>
      </c>
      <c r="F38" s="99" t="s">
        <v>473</v>
      </c>
      <c r="G38" s="99" t="s">
        <v>563</v>
      </c>
      <c r="H38" s="99" t="s">
        <v>38</v>
      </c>
      <c r="I38" s="99" t="s">
        <v>284</v>
      </c>
      <c r="J38" s="99" t="s">
        <v>707</v>
      </c>
      <c r="K38" s="99" t="s">
        <v>1489</v>
      </c>
      <c r="L38" s="99" t="s">
        <v>1205</v>
      </c>
      <c r="M38" s="99" t="s">
        <v>1205</v>
      </c>
      <c r="N38" s="99" t="s">
        <v>38</v>
      </c>
      <c r="O38" s="99" t="s">
        <v>623</v>
      </c>
      <c r="P38" s="99" t="s">
        <v>38</v>
      </c>
      <c r="Q38" s="99" t="s">
        <v>38</v>
      </c>
      <c r="R38" s="99" t="s">
        <v>1448</v>
      </c>
      <c r="S38" s="99" t="s">
        <v>996</v>
      </c>
      <c r="T38" s="99" t="s">
        <v>800</v>
      </c>
      <c r="U38" s="99" t="s">
        <v>1448</v>
      </c>
      <c r="V38" s="99" t="s">
        <v>1008</v>
      </c>
      <c r="W38" s="99" t="s">
        <v>773</v>
      </c>
      <c r="X38" s="99" t="s">
        <v>38</v>
      </c>
      <c r="Y38" s="99" t="s">
        <v>38</v>
      </c>
      <c r="Z38" s="98" t="s">
        <v>1128</v>
      </c>
      <c r="AA38" s="99" t="s">
        <v>280</v>
      </c>
      <c r="AB38" s="99" t="s">
        <v>38</v>
      </c>
      <c r="AC38" s="99" t="s">
        <v>280</v>
      </c>
      <c r="AD38" s="99" t="s">
        <v>38</v>
      </c>
      <c r="AE38" s="99" t="s">
        <v>38</v>
      </c>
      <c r="AF38" s="99" t="s">
        <v>38</v>
      </c>
      <c r="AG38" s="99" t="s">
        <v>38</v>
      </c>
      <c r="AH38" s="99" t="s">
        <v>38</v>
      </c>
      <c r="AI38" s="99" t="s">
        <v>38</v>
      </c>
      <c r="AJ38" s="99" t="s">
        <v>38</v>
      </c>
      <c r="AK38" s="99" t="s">
        <v>38</v>
      </c>
      <c r="AL38" s="99" t="s">
        <v>38</v>
      </c>
      <c r="AM38" s="99" t="s">
        <v>38</v>
      </c>
      <c r="AN38" s="99" t="s">
        <v>38</v>
      </c>
      <c r="AO38" s="99" t="s">
        <v>38</v>
      </c>
      <c r="AP38" s="99" t="s">
        <v>38</v>
      </c>
      <c r="AQ38" s="99" t="s">
        <v>38</v>
      </c>
      <c r="AR38" s="99" t="s">
        <v>38</v>
      </c>
      <c r="AS38" s="99" t="s">
        <v>38</v>
      </c>
      <c r="AT38" s="99" t="s">
        <v>38</v>
      </c>
      <c r="AU38" s="99" t="s">
        <v>38</v>
      </c>
      <c r="AV38" s="99" t="s">
        <v>38</v>
      </c>
      <c r="AW38" s="99" t="s">
        <v>38</v>
      </c>
      <c r="AX38" s="99" t="s">
        <v>38</v>
      </c>
      <c r="AY38" s="99" t="s">
        <v>38</v>
      </c>
      <c r="AZ38" s="99" t="s">
        <v>38</v>
      </c>
      <c r="BA38" s="99" t="s">
        <v>38</v>
      </c>
      <c r="BB38" s="99" t="s">
        <v>38</v>
      </c>
      <c r="BC38" s="99" t="s">
        <v>38</v>
      </c>
      <c r="BD38" s="99" t="s">
        <v>38</v>
      </c>
      <c r="BE38" s="99" t="s">
        <v>38</v>
      </c>
      <c r="BF38" s="99" t="s">
        <v>38</v>
      </c>
      <c r="BG38" s="99" t="s">
        <v>38</v>
      </c>
      <c r="BH38" s="99" t="s">
        <v>38</v>
      </c>
      <c r="BI38" s="99" t="s">
        <v>38</v>
      </c>
      <c r="BJ38" s="99" t="s">
        <v>38</v>
      </c>
      <c r="BK38" s="99" t="s">
        <v>38</v>
      </c>
      <c r="BL38" s="99" t="s">
        <v>38</v>
      </c>
      <c r="BM38" s="99" t="s">
        <v>38</v>
      </c>
      <c r="BN38" s="99" t="s">
        <v>38</v>
      </c>
      <c r="BO38" s="99" t="s">
        <v>38</v>
      </c>
      <c r="BP38" s="99" t="s">
        <v>38</v>
      </c>
      <c r="BQ38" s="99" t="s">
        <v>38</v>
      </c>
      <c r="BR38" s="99" t="s">
        <v>38</v>
      </c>
      <c r="BS38" s="99" t="s">
        <v>38</v>
      </c>
      <c r="BT38" s="99" t="s">
        <v>38</v>
      </c>
      <c r="BU38" s="99" t="s">
        <v>38</v>
      </c>
      <c r="BV38" s="99" t="s">
        <v>38</v>
      </c>
      <c r="BW38" s="99" t="s">
        <v>38</v>
      </c>
      <c r="BX38" s="99" t="s">
        <v>38</v>
      </c>
      <c r="BY38" s="98" t="s">
        <v>1482</v>
      </c>
      <c r="BZ38" s="98" t="s">
        <v>38</v>
      </c>
      <c r="CA38" s="99" t="s">
        <v>162</v>
      </c>
    </row>
    <row r="39" spans="1:79" ht="44.25">
      <c r="A39" s="97">
        <v>38</v>
      </c>
      <c r="B39" s="99">
        <v>110</v>
      </c>
      <c r="C39" s="99" t="s">
        <v>101</v>
      </c>
      <c r="D39" s="99" t="s">
        <v>563</v>
      </c>
      <c r="E39" s="99" t="s">
        <v>38</v>
      </c>
      <c r="F39" s="99" t="s">
        <v>473</v>
      </c>
      <c r="G39" s="99" t="s">
        <v>563</v>
      </c>
      <c r="H39" s="99" t="s">
        <v>38</v>
      </c>
      <c r="I39" s="99" t="s">
        <v>620</v>
      </c>
      <c r="J39" s="99" t="s">
        <v>187</v>
      </c>
      <c r="K39" s="99" t="s">
        <v>319</v>
      </c>
      <c r="L39" s="99" t="s">
        <v>359</v>
      </c>
      <c r="M39" s="99" t="s">
        <v>1204</v>
      </c>
      <c r="N39" s="126" t="s">
        <v>1624</v>
      </c>
      <c r="O39" s="99" t="s">
        <v>353</v>
      </c>
      <c r="P39" s="99" t="s">
        <v>38</v>
      </c>
      <c r="Q39" s="99" t="s">
        <v>38</v>
      </c>
      <c r="R39" s="99" t="s">
        <v>38</v>
      </c>
      <c r="S39" s="99" t="s">
        <v>38</v>
      </c>
      <c r="T39" s="99" t="s">
        <v>38</v>
      </c>
      <c r="U39" s="99" t="s">
        <v>38</v>
      </c>
      <c r="V39" s="99" t="s">
        <v>38</v>
      </c>
      <c r="W39" s="99" t="s">
        <v>38</v>
      </c>
      <c r="X39" s="99" t="s">
        <v>282</v>
      </c>
      <c r="Y39" s="99" t="s">
        <v>773</v>
      </c>
      <c r="Z39" s="98" t="s">
        <v>270</v>
      </c>
      <c r="AA39" s="99" t="s">
        <v>38</v>
      </c>
      <c r="AB39" s="99" t="s">
        <v>38</v>
      </c>
      <c r="AC39" s="99" t="s">
        <v>38</v>
      </c>
      <c r="AD39" s="99" t="s">
        <v>38</v>
      </c>
      <c r="AE39" s="99" t="s">
        <v>38</v>
      </c>
      <c r="AF39" s="99" t="s">
        <v>38</v>
      </c>
      <c r="AG39" s="99" t="s">
        <v>38</v>
      </c>
      <c r="AH39" s="99" t="s">
        <v>38</v>
      </c>
      <c r="AI39" s="99" t="s">
        <v>38</v>
      </c>
      <c r="AJ39" s="99" t="s">
        <v>38</v>
      </c>
      <c r="AK39" s="99" t="s">
        <v>38</v>
      </c>
      <c r="AL39" s="99" t="s">
        <v>38</v>
      </c>
      <c r="AM39" s="99" t="s">
        <v>38</v>
      </c>
      <c r="AN39" s="99" t="s">
        <v>38</v>
      </c>
      <c r="AO39" s="99" t="s">
        <v>38</v>
      </c>
      <c r="AP39" s="99" t="s">
        <v>38</v>
      </c>
      <c r="AQ39" s="99" t="s">
        <v>38</v>
      </c>
      <c r="AR39" s="99" t="s">
        <v>38</v>
      </c>
      <c r="AS39" s="99" t="s">
        <v>38</v>
      </c>
      <c r="AT39" s="99" t="s">
        <v>38</v>
      </c>
      <c r="AU39" s="99" t="s">
        <v>38</v>
      </c>
      <c r="AV39" s="99" t="s">
        <v>38</v>
      </c>
      <c r="AW39" s="99" t="s">
        <v>38</v>
      </c>
      <c r="AX39" s="99" t="s">
        <v>38</v>
      </c>
      <c r="AY39" s="99" t="s">
        <v>38</v>
      </c>
      <c r="AZ39" s="99" t="s">
        <v>38</v>
      </c>
      <c r="BA39" s="99" t="s">
        <v>38</v>
      </c>
      <c r="BB39" s="99" t="s">
        <v>38</v>
      </c>
      <c r="BC39" s="99" t="s">
        <v>38</v>
      </c>
      <c r="BD39" s="99" t="s">
        <v>38</v>
      </c>
      <c r="BE39" s="99" t="s">
        <v>38</v>
      </c>
      <c r="BF39" s="99" t="s">
        <v>38</v>
      </c>
      <c r="BG39" s="99" t="s">
        <v>38</v>
      </c>
      <c r="BH39" s="99" t="s">
        <v>38</v>
      </c>
      <c r="BI39" s="99" t="s">
        <v>38</v>
      </c>
      <c r="BJ39" s="99" t="s">
        <v>38</v>
      </c>
      <c r="BK39" s="99" t="s">
        <v>1044</v>
      </c>
      <c r="BL39" s="99" t="s">
        <v>38</v>
      </c>
      <c r="BM39" s="99" t="s">
        <v>543</v>
      </c>
      <c r="BN39" s="99" t="s">
        <v>38</v>
      </c>
      <c r="BO39" s="99" t="s">
        <v>280</v>
      </c>
      <c r="BP39" s="99" t="s">
        <v>38</v>
      </c>
      <c r="BQ39" s="99" t="s">
        <v>543</v>
      </c>
      <c r="BR39" s="99" t="s">
        <v>38</v>
      </c>
      <c r="BS39" s="99" t="s">
        <v>38</v>
      </c>
      <c r="BT39" s="99" t="s">
        <v>38</v>
      </c>
      <c r="BU39" s="99" t="s">
        <v>38</v>
      </c>
      <c r="BV39" s="99" t="s">
        <v>38</v>
      </c>
      <c r="BW39" s="99" t="s">
        <v>38</v>
      </c>
      <c r="BX39" s="99" t="s">
        <v>38</v>
      </c>
      <c r="BY39" s="98" t="s">
        <v>1346</v>
      </c>
      <c r="BZ39" s="98" t="s">
        <v>38</v>
      </c>
      <c r="CA39" s="99" t="s">
        <v>1114</v>
      </c>
    </row>
    <row r="40" spans="1:79" ht="44.25">
      <c r="A40" s="97">
        <v>39</v>
      </c>
      <c r="B40" s="99">
        <v>104</v>
      </c>
      <c r="C40" s="99" t="s">
        <v>371</v>
      </c>
      <c r="D40" s="99" t="s">
        <v>563</v>
      </c>
      <c r="E40" s="99" t="s">
        <v>38</v>
      </c>
      <c r="F40" s="99" t="s">
        <v>473</v>
      </c>
      <c r="G40" s="99" t="s">
        <v>563</v>
      </c>
      <c r="H40" s="99" t="s">
        <v>38</v>
      </c>
      <c r="I40" s="99" t="s">
        <v>625</v>
      </c>
      <c r="J40" s="99" t="s">
        <v>187</v>
      </c>
      <c r="K40" s="99" t="s">
        <v>291</v>
      </c>
      <c r="L40" s="99" t="s">
        <v>455</v>
      </c>
      <c r="M40" s="99" t="s">
        <v>931</v>
      </c>
      <c r="N40" s="126" t="s">
        <v>1623</v>
      </c>
      <c r="O40" s="99" t="s">
        <v>353</v>
      </c>
      <c r="P40" s="99" t="s">
        <v>38</v>
      </c>
      <c r="Q40" s="99" t="s">
        <v>38</v>
      </c>
      <c r="R40" s="99" t="s">
        <v>38</v>
      </c>
      <c r="S40" s="99" t="s">
        <v>38</v>
      </c>
      <c r="T40" s="99" t="s">
        <v>38</v>
      </c>
      <c r="U40" s="99" t="s">
        <v>38</v>
      </c>
      <c r="V40" s="99" t="s">
        <v>38</v>
      </c>
      <c r="W40" s="99" t="s">
        <v>38</v>
      </c>
      <c r="X40" s="99" t="s">
        <v>997</v>
      </c>
      <c r="Y40" s="99" t="s">
        <v>1029</v>
      </c>
      <c r="Z40" s="98" t="s">
        <v>1283</v>
      </c>
      <c r="AA40" s="99" t="s">
        <v>38</v>
      </c>
      <c r="AB40" s="99" t="s">
        <v>38</v>
      </c>
      <c r="AC40" s="99" t="s">
        <v>38</v>
      </c>
      <c r="AD40" s="99" t="s">
        <v>38</v>
      </c>
      <c r="AE40" s="99" t="s">
        <v>38</v>
      </c>
      <c r="AF40" s="99" t="s">
        <v>38</v>
      </c>
      <c r="AG40" s="99" t="s">
        <v>38</v>
      </c>
      <c r="AH40" s="99" t="s">
        <v>38</v>
      </c>
      <c r="AI40" s="99" t="s">
        <v>38</v>
      </c>
      <c r="AJ40" s="99" t="s">
        <v>38</v>
      </c>
      <c r="AK40" s="99" t="s">
        <v>38</v>
      </c>
      <c r="AL40" s="99" t="s">
        <v>38</v>
      </c>
      <c r="AM40" s="99" t="s">
        <v>38</v>
      </c>
      <c r="AN40" s="99" t="s">
        <v>38</v>
      </c>
      <c r="AO40" s="99" t="s">
        <v>38</v>
      </c>
      <c r="AP40" s="99" t="s">
        <v>38</v>
      </c>
      <c r="AQ40" s="99" t="s">
        <v>38</v>
      </c>
      <c r="AR40" s="99" t="s">
        <v>38</v>
      </c>
      <c r="AS40" s="99" t="s">
        <v>38</v>
      </c>
      <c r="AT40" s="99" t="s">
        <v>38</v>
      </c>
      <c r="AU40" s="99" t="s">
        <v>38</v>
      </c>
      <c r="AV40" s="99" t="s">
        <v>38</v>
      </c>
      <c r="AW40" s="99" t="s">
        <v>38</v>
      </c>
      <c r="AX40" s="99" t="s">
        <v>38</v>
      </c>
      <c r="AY40" s="99" t="s">
        <v>38</v>
      </c>
      <c r="AZ40" s="99" t="s">
        <v>38</v>
      </c>
      <c r="BA40" s="99" t="s">
        <v>38</v>
      </c>
      <c r="BB40" s="99" t="s">
        <v>38</v>
      </c>
      <c r="BC40" s="99" t="s">
        <v>38</v>
      </c>
      <c r="BD40" s="99" t="s">
        <v>38</v>
      </c>
      <c r="BE40" s="99" t="s">
        <v>38</v>
      </c>
      <c r="BF40" s="99" t="s">
        <v>38</v>
      </c>
      <c r="BG40" s="99" t="s">
        <v>38</v>
      </c>
      <c r="BH40" s="99" t="s">
        <v>38</v>
      </c>
      <c r="BI40" s="99" t="s">
        <v>38</v>
      </c>
      <c r="BJ40" s="99" t="s">
        <v>38</v>
      </c>
      <c r="BK40" s="99" t="s">
        <v>1044</v>
      </c>
      <c r="BL40" s="99" t="s">
        <v>38</v>
      </c>
      <c r="BM40" s="99" t="s">
        <v>543</v>
      </c>
      <c r="BN40" s="99" t="s">
        <v>38</v>
      </c>
      <c r="BO40" s="99" t="s">
        <v>1044</v>
      </c>
      <c r="BP40" s="99" t="s">
        <v>38</v>
      </c>
      <c r="BQ40" s="99" t="s">
        <v>543</v>
      </c>
      <c r="BR40" s="99" t="s">
        <v>38</v>
      </c>
      <c r="BS40" s="99" t="s">
        <v>38</v>
      </c>
      <c r="BT40" s="99" t="s">
        <v>38</v>
      </c>
      <c r="BU40" s="99" t="s">
        <v>38</v>
      </c>
      <c r="BV40" s="99" t="s">
        <v>38</v>
      </c>
      <c r="BW40" s="99" t="s">
        <v>38</v>
      </c>
      <c r="BX40" s="99" t="s">
        <v>38</v>
      </c>
      <c r="BY40" s="98" t="s">
        <v>1490</v>
      </c>
      <c r="BZ40" s="98" t="s">
        <v>38</v>
      </c>
      <c r="CA40" s="99" t="s">
        <v>1117</v>
      </c>
    </row>
    <row r="41" spans="1:79" ht="27">
      <c r="A41" s="97">
        <v>40</v>
      </c>
      <c r="B41" s="99">
        <v>33</v>
      </c>
      <c r="C41" s="99" t="s">
        <v>534</v>
      </c>
      <c r="D41" s="99" t="s">
        <v>563</v>
      </c>
      <c r="E41" s="99" t="s">
        <v>38</v>
      </c>
      <c r="F41" s="99" t="s">
        <v>473</v>
      </c>
      <c r="G41" s="99" t="s">
        <v>563</v>
      </c>
      <c r="H41" s="99" t="s">
        <v>38</v>
      </c>
      <c r="I41" s="99" t="s">
        <v>657</v>
      </c>
      <c r="J41" s="99" t="s">
        <v>338</v>
      </c>
      <c r="K41" s="99" t="s">
        <v>701</v>
      </c>
      <c r="L41" s="99" t="s">
        <v>870</v>
      </c>
      <c r="M41" s="99" t="s">
        <v>718</v>
      </c>
      <c r="N41" s="99" t="s">
        <v>38</v>
      </c>
      <c r="O41" s="99" t="s">
        <v>353</v>
      </c>
      <c r="P41" s="99" t="s">
        <v>38</v>
      </c>
      <c r="Q41" s="99" t="s">
        <v>38</v>
      </c>
      <c r="R41" s="99" t="s">
        <v>38</v>
      </c>
      <c r="S41" s="99" t="s">
        <v>38</v>
      </c>
      <c r="T41" s="99" t="s">
        <v>38</v>
      </c>
      <c r="U41" s="99" t="s">
        <v>38</v>
      </c>
      <c r="V41" s="99" t="s">
        <v>38</v>
      </c>
      <c r="W41" s="99" t="s">
        <v>38</v>
      </c>
      <c r="X41" s="99" t="s">
        <v>996</v>
      </c>
      <c r="Y41" s="99" t="s">
        <v>982</v>
      </c>
      <c r="Z41" s="98" t="s">
        <v>1320</v>
      </c>
      <c r="AA41" s="99" t="s">
        <v>38</v>
      </c>
      <c r="AB41" s="99" t="s">
        <v>38</v>
      </c>
      <c r="AC41" s="99" t="s">
        <v>38</v>
      </c>
      <c r="AD41" s="99" t="s">
        <v>38</v>
      </c>
      <c r="AE41" s="99" t="s">
        <v>38</v>
      </c>
      <c r="AF41" s="99" t="s">
        <v>38</v>
      </c>
      <c r="AG41" s="99" t="s">
        <v>38</v>
      </c>
      <c r="AH41" s="99" t="s">
        <v>38</v>
      </c>
      <c r="AI41" s="99" t="s">
        <v>38</v>
      </c>
      <c r="AJ41" s="99" t="s">
        <v>38</v>
      </c>
      <c r="AK41" s="99" t="s">
        <v>38</v>
      </c>
      <c r="AL41" s="99" t="s">
        <v>38</v>
      </c>
      <c r="AM41" s="99" t="s">
        <v>38</v>
      </c>
      <c r="AN41" s="99" t="s">
        <v>38</v>
      </c>
      <c r="AO41" s="99" t="s">
        <v>38</v>
      </c>
      <c r="AP41" s="99" t="s">
        <v>38</v>
      </c>
      <c r="AQ41" s="99" t="s">
        <v>38</v>
      </c>
      <c r="AR41" s="99" t="s">
        <v>38</v>
      </c>
      <c r="AS41" s="99" t="s">
        <v>38</v>
      </c>
      <c r="AT41" s="99" t="s">
        <v>38</v>
      </c>
      <c r="AU41" s="99" t="s">
        <v>38</v>
      </c>
      <c r="AV41" s="99" t="s">
        <v>38</v>
      </c>
      <c r="AW41" s="99" t="s">
        <v>38</v>
      </c>
      <c r="AX41" s="99" t="s">
        <v>38</v>
      </c>
      <c r="AY41" s="99" t="s">
        <v>38</v>
      </c>
      <c r="AZ41" s="99" t="s">
        <v>38</v>
      </c>
      <c r="BA41" s="99" t="s">
        <v>38</v>
      </c>
      <c r="BB41" s="99" t="s">
        <v>38</v>
      </c>
      <c r="BC41" s="99" t="s">
        <v>38</v>
      </c>
      <c r="BD41" s="99" t="s">
        <v>38</v>
      </c>
      <c r="BE41" s="99" t="s">
        <v>38</v>
      </c>
      <c r="BF41" s="99" t="s">
        <v>38</v>
      </c>
      <c r="BG41" s="99" t="s">
        <v>38</v>
      </c>
      <c r="BH41" s="99" t="s">
        <v>38</v>
      </c>
      <c r="BI41" s="99" t="s">
        <v>38</v>
      </c>
      <c r="BJ41" s="99" t="s">
        <v>38</v>
      </c>
      <c r="BK41" s="99" t="s">
        <v>1044</v>
      </c>
      <c r="BL41" s="99" t="s">
        <v>38</v>
      </c>
      <c r="BM41" s="99" t="s">
        <v>1044</v>
      </c>
      <c r="BN41" s="99" t="s">
        <v>38</v>
      </c>
      <c r="BO41" s="99" t="s">
        <v>543</v>
      </c>
      <c r="BP41" s="99" t="s">
        <v>38</v>
      </c>
      <c r="BQ41" s="99" t="s">
        <v>543</v>
      </c>
      <c r="BR41" s="99" t="s">
        <v>38</v>
      </c>
      <c r="BS41" s="99" t="s">
        <v>38</v>
      </c>
      <c r="BT41" s="99" t="s">
        <v>38</v>
      </c>
      <c r="BU41" s="99" t="s">
        <v>38</v>
      </c>
      <c r="BV41" s="99" t="s">
        <v>38</v>
      </c>
      <c r="BW41" s="99" t="s">
        <v>38</v>
      </c>
      <c r="BX41" s="99" t="s">
        <v>38</v>
      </c>
      <c r="BY41" s="99" t="s">
        <v>1076</v>
      </c>
      <c r="BZ41" s="98" t="s">
        <v>38</v>
      </c>
      <c r="CA41" s="99" t="s">
        <v>928</v>
      </c>
    </row>
    <row r="42" spans="1:79" ht="30.75">
      <c r="A42" s="97">
        <v>41</v>
      </c>
      <c r="B42" s="99">
        <v>126</v>
      </c>
      <c r="C42" s="99" t="s">
        <v>179</v>
      </c>
      <c r="D42" s="99" t="s">
        <v>563</v>
      </c>
      <c r="E42" s="99" t="s">
        <v>38</v>
      </c>
      <c r="F42" s="99" t="s">
        <v>473</v>
      </c>
      <c r="G42" s="99" t="s">
        <v>563</v>
      </c>
      <c r="H42" s="99" t="s">
        <v>38</v>
      </c>
      <c r="I42" s="99" t="s">
        <v>578</v>
      </c>
      <c r="J42" s="99" t="s">
        <v>338</v>
      </c>
      <c r="K42" s="99" t="s">
        <v>1351</v>
      </c>
      <c r="L42" s="99" t="s">
        <v>89</v>
      </c>
      <c r="M42" s="99" t="s">
        <v>918</v>
      </c>
      <c r="N42" s="126" t="s">
        <v>1622</v>
      </c>
      <c r="O42" s="99" t="s">
        <v>353</v>
      </c>
      <c r="P42" s="99" t="s">
        <v>38</v>
      </c>
      <c r="Q42" s="99" t="s">
        <v>38</v>
      </c>
      <c r="R42" s="99" t="s">
        <v>38</v>
      </c>
      <c r="S42" s="99" t="s">
        <v>38</v>
      </c>
      <c r="T42" s="99" t="s">
        <v>38</v>
      </c>
      <c r="U42" s="99" t="s">
        <v>38</v>
      </c>
      <c r="V42" s="99" t="s">
        <v>38</v>
      </c>
      <c r="W42" s="99" t="s">
        <v>38</v>
      </c>
      <c r="X42" s="99" t="s">
        <v>996</v>
      </c>
      <c r="Y42" s="99" t="s">
        <v>773</v>
      </c>
      <c r="Z42" s="98" t="s">
        <v>541</v>
      </c>
      <c r="AA42" s="99" t="s">
        <v>38</v>
      </c>
      <c r="AB42" s="99" t="s">
        <v>38</v>
      </c>
      <c r="AC42" s="99" t="s">
        <v>38</v>
      </c>
      <c r="AD42" s="99" t="s">
        <v>38</v>
      </c>
      <c r="AE42" s="99" t="s">
        <v>38</v>
      </c>
      <c r="AF42" s="99" t="s">
        <v>38</v>
      </c>
      <c r="AG42" s="99" t="s">
        <v>38</v>
      </c>
      <c r="AH42" s="99" t="s">
        <v>38</v>
      </c>
      <c r="AI42" s="99" t="s">
        <v>38</v>
      </c>
      <c r="AJ42" s="99" t="s">
        <v>38</v>
      </c>
      <c r="AK42" s="99" t="s">
        <v>38</v>
      </c>
      <c r="AL42" s="99" t="s">
        <v>38</v>
      </c>
      <c r="AM42" s="99" t="s">
        <v>38</v>
      </c>
      <c r="AN42" s="99" t="s">
        <v>38</v>
      </c>
      <c r="AO42" s="99" t="s">
        <v>38</v>
      </c>
      <c r="AP42" s="99" t="s">
        <v>38</v>
      </c>
      <c r="AQ42" s="99" t="s">
        <v>38</v>
      </c>
      <c r="AR42" s="99" t="s">
        <v>38</v>
      </c>
      <c r="AS42" s="99" t="s">
        <v>38</v>
      </c>
      <c r="AT42" s="99" t="s">
        <v>38</v>
      </c>
      <c r="AU42" s="99" t="s">
        <v>38</v>
      </c>
      <c r="AV42" s="99" t="s">
        <v>38</v>
      </c>
      <c r="AW42" s="99" t="s">
        <v>38</v>
      </c>
      <c r="AX42" s="99" t="s">
        <v>38</v>
      </c>
      <c r="AY42" s="99" t="s">
        <v>38</v>
      </c>
      <c r="AZ42" s="99" t="s">
        <v>38</v>
      </c>
      <c r="BA42" s="99" t="s">
        <v>38</v>
      </c>
      <c r="BB42" s="99" t="s">
        <v>38</v>
      </c>
      <c r="BC42" s="99" t="s">
        <v>38</v>
      </c>
      <c r="BD42" s="99" t="s">
        <v>38</v>
      </c>
      <c r="BE42" s="99" t="s">
        <v>38</v>
      </c>
      <c r="BF42" s="99" t="s">
        <v>38</v>
      </c>
      <c r="BG42" s="99" t="s">
        <v>38</v>
      </c>
      <c r="BH42" s="99" t="s">
        <v>38</v>
      </c>
      <c r="BI42" s="99" t="s">
        <v>38</v>
      </c>
      <c r="BJ42" s="99" t="s">
        <v>38</v>
      </c>
      <c r="BK42" s="99" t="s">
        <v>1044</v>
      </c>
      <c r="BL42" s="99" t="s">
        <v>38</v>
      </c>
      <c r="BM42" s="99" t="s">
        <v>280</v>
      </c>
      <c r="BN42" s="99" t="s">
        <v>38</v>
      </c>
      <c r="BO42" s="99" t="s">
        <v>280</v>
      </c>
      <c r="BP42" s="99" t="s">
        <v>38</v>
      </c>
      <c r="BQ42" s="99" t="s">
        <v>543</v>
      </c>
      <c r="BR42" s="99" t="s">
        <v>38</v>
      </c>
      <c r="BS42" s="99" t="s">
        <v>38</v>
      </c>
      <c r="BT42" s="99" t="s">
        <v>38</v>
      </c>
      <c r="BU42" s="99" t="s">
        <v>38</v>
      </c>
      <c r="BV42" s="99" t="s">
        <v>38</v>
      </c>
      <c r="BW42" s="99" t="s">
        <v>38</v>
      </c>
      <c r="BX42" s="99" t="s">
        <v>38</v>
      </c>
      <c r="BY42" s="104" t="s">
        <v>1375</v>
      </c>
      <c r="BZ42" s="98" t="s">
        <v>38</v>
      </c>
      <c r="CA42" s="99" t="s">
        <v>1109</v>
      </c>
    </row>
    <row r="43" spans="1:79" ht="30.75">
      <c r="A43" s="97">
        <v>42</v>
      </c>
      <c r="B43" s="99">
        <v>187</v>
      </c>
      <c r="C43" s="99" t="s">
        <v>294</v>
      </c>
      <c r="D43" s="99" t="s">
        <v>563</v>
      </c>
      <c r="E43" s="99" t="s">
        <v>38</v>
      </c>
      <c r="F43" s="99" t="s">
        <v>473</v>
      </c>
      <c r="G43" s="99" t="s">
        <v>563</v>
      </c>
      <c r="H43" s="99" t="s">
        <v>38</v>
      </c>
      <c r="I43" s="98" t="s">
        <v>1330</v>
      </c>
      <c r="J43" s="99" t="s">
        <v>387</v>
      </c>
      <c r="K43" s="99" t="s">
        <v>1218</v>
      </c>
      <c r="L43" s="99" t="s">
        <v>698</v>
      </c>
      <c r="M43" s="99" t="s">
        <v>779</v>
      </c>
      <c r="N43" s="126" t="s">
        <v>1621</v>
      </c>
      <c r="O43" s="99" t="s">
        <v>353</v>
      </c>
      <c r="P43" s="99" t="s">
        <v>38</v>
      </c>
      <c r="Q43" s="99" t="s">
        <v>38</v>
      </c>
      <c r="R43" s="99" t="s">
        <v>38</v>
      </c>
      <c r="S43" s="99" t="s">
        <v>38</v>
      </c>
      <c r="T43" s="99" t="s">
        <v>38</v>
      </c>
      <c r="U43" s="99" t="s">
        <v>38</v>
      </c>
      <c r="V43" s="99" t="s">
        <v>38</v>
      </c>
      <c r="W43" s="99" t="s">
        <v>38</v>
      </c>
      <c r="X43" s="99" t="s">
        <v>282</v>
      </c>
      <c r="Y43" s="99" t="s">
        <v>982</v>
      </c>
      <c r="Z43" s="98" t="s">
        <v>349</v>
      </c>
      <c r="AA43" s="99" t="s">
        <v>38</v>
      </c>
      <c r="AB43" s="99" t="s">
        <v>38</v>
      </c>
      <c r="AC43" s="99" t="s">
        <v>38</v>
      </c>
      <c r="AD43" s="99" t="s">
        <v>38</v>
      </c>
      <c r="AE43" s="99" t="s">
        <v>38</v>
      </c>
      <c r="AF43" s="99" t="s">
        <v>38</v>
      </c>
      <c r="AG43" s="99" t="s">
        <v>38</v>
      </c>
      <c r="AH43" s="99" t="s">
        <v>38</v>
      </c>
      <c r="AI43" s="99" t="s">
        <v>38</v>
      </c>
      <c r="AJ43" s="99" t="s">
        <v>38</v>
      </c>
      <c r="AK43" s="99" t="s">
        <v>38</v>
      </c>
      <c r="AL43" s="99" t="s">
        <v>38</v>
      </c>
      <c r="AM43" s="99" t="s">
        <v>38</v>
      </c>
      <c r="AN43" s="99" t="s">
        <v>38</v>
      </c>
      <c r="AO43" s="99" t="s">
        <v>38</v>
      </c>
      <c r="AP43" s="99" t="s">
        <v>38</v>
      </c>
      <c r="AQ43" s="99" t="s">
        <v>38</v>
      </c>
      <c r="AR43" s="99" t="s">
        <v>38</v>
      </c>
      <c r="AS43" s="99" t="s">
        <v>38</v>
      </c>
      <c r="AT43" s="99" t="s">
        <v>38</v>
      </c>
      <c r="AU43" s="99" t="s">
        <v>38</v>
      </c>
      <c r="AV43" s="99" t="s">
        <v>38</v>
      </c>
      <c r="AW43" s="99" t="s">
        <v>38</v>
      </c>
      <c r="AX43" s="99" t="s">
        <v>38</v>
      </c>
      <c r="AY43" s="99" t="s">
        <v>38</v>
      </c>
      <c r="AZ43" s="99" t="s">
        <v>38</v>
      </c>
      <c r="BA43" s="99" t="s">
        <v>38</v>
      </c>
      <c r="BB43" s="99" t="s">
        <v>38</v>
      </c>
      <c r="BC43" s="99" t="s">
        <v>38</v>
      </c>
      <c r="BD43" s="99" t="s">
        <v>38</v>
      </c>
      <c r="BE43" s="99" t="s">
        <v>38</v>
      </c>
      <c r="BF43" s="99" t="s">
        <v>38</v>
      </c>
      <c r="BG43" s="99" t="s">
        <v>38</v>
      </c>
      <c r="BH43" s="99" t="s">
        <v>38</v>
      </c>
      <c r="BI43" s="99" t="s">
        <v>38</v>
      </c>
      <c r="BJ43" s="99" t="s">
        <v>38</v>
      </c>
      <c r="BK43" s="99" t="s">
        <v>1044</v>
      </c>
      <c r="BL43" s="99" t="s">
        <v>38</v>
      </c>
      <c r="BM43" s="99" t="s">
        <v>1044</v>
      </c>
      <c r="BN43" s="99" t="s">
        <v>38</v>
      </c>
      <c r="BO43" s="99" t="s">
        <v>1044</v>
      </c>
      <c r="BP43" s="99" t="s">
        <v>38</v>
      </c>
      <c r="BQ43" s="99" t="s">
        <v>543</v>
      </c>
      <c r="BR43" s="99" t="s">
        <v>38</v>
      </c>
      <c r="BS43" s="99" t="s">
        <v>38</v>
      </c>
      <c r="BT43" s="99" t="s">
        <v>38</v>
      </c>
      <c r="BU43" s="99" t="s">
        <v>38</v>
      </c>
      <c r="BV43" s="99" t="s">
        <v>38</v>
      </c>
      <c r="BW43" s="99" t="s">
        <v>38</v>
      </c>
      <c r="BX43" s="99" t="s">
        <v>38</v>
      </c>
      <c r="BY43" s="99" t="s">
        <v>1071</v>
      </c>
      <c r="BZ43" s="98" t="s">
        <v>38</v>
      </c>
      <c r="CA43" s="99" t="s">
        <v>448</v>
      </c>
    </row>
    <row r="44" spans="1:79" ht="27">
      <c r="A44" s="97">
        <v>43</v>
      </c>
      <c r="B44" s="99">
        <v>38</v>
      </c>
      <c r="C44" s="99" t="s">
        <v>71</v>
      </c>
      <c r="D44" s="99" t="s">
        <v>563</v>
      </c>
      <c r="E44" s="99" t="s">
        <v>38</v>
      </c>
      <c r="F44" s="99" t="s">
        <v>473</v>
      </c>
      <c r="G44" s="99" t="s">
        <v>563</v>
      </c>
      <c r="H44" s="99" t="s">
        <v>38</v>
      </c>
      <c r="I44" s="99" t="s">
        <v>653</v>
      </c>
      <c r="J44" s="99" t="s">
        <v>387</v>
      </c>
      <c r="K44" s="99" t="s">
        <v>363</v>
      </c>
      <c r="L44" s="99" t="s">
        <v>868</v>
      </c>
      <c r="M44" s="99" t="s">
        <v>277</v>
      </c>
      <c r="N44" s="99" t="s">
        <v>38</v>
      </c>
      <c r="O44" s="99" t="s">
        <v>353</v>
      </c>
      <c r="P44" s="99" t="s">
        <v>38</v>
      </c>
      <c r="Q44" s="99" t="s">
        <v>38</v>
      </c>
      <c r="R44" s="99" t="s">
        <v>38</v>
      </c>
      <c r="S44" s="99" t="s">
        <v>38</v>
      </c>
      <c r="T44" s="99" t="s">
        <v>38</v>
      </c>
      <c r="U44" s="99" t="s">
        <v>38</v>
      </c>
      <c r="V44" s="99" t="s">
        <v>38</v>
      </c>
      <c r="W44" s="99" t="s">
        <v>38</v>
      </c>
      <c r="X44" s="99" t="s">
        <v>996</v>
      </c>
      <c r="Y44" s="99" t="s">
        <v>773</v>
      </c>
      <c r="Z44" s="98" t="s">
        <v>1078</v>
      </c>
      <c r="AA44" s="99" t="s">
        <v>38</v>
      </c>
      <c r="AB44" s="99" t="s">
        <v>38</v>
      </c>
      <c r="AC44" s="99" t="s">
        <v>38</v>
      </c>
      <c r="AD44" s="99" t="s">
        <v>38</v>
      </c>
      <c r="AE44" s="99" t="s">
        <v>38</v>
      </c>
      <c r="AF44" s="99" t="s">
        <v>38</v>
      </c>
      <c r="AG44" s="99" t="s">
        <v>38</v>
      </c>
      <c r="AH44" s="99" t="s">
        <v>38</v>
      </c>
      <c r="AI44" s="99" t="s">
        <v>38</v>
      </c>
      <c r="AJ44" s="99" t="s">
        <v>38</v>
      </c>
      <c r="AK44" s="99" t="s">
        <v>38</v>
      </c>
      <c r="AL44" s="99" t="s">
        <v>38</v>
      </c>
      <c r="AM44" s="99" t="s">
        <v>38</v>
      </c>
      <c r="AN44" s="99" t="s">
        <v>38</v>
      </c>
      <c r="AO44" s="99" t="s">
        <v>38</v>
      </c>
      <c r="AP44" s="99" t="s">
        <v>38</v>
      </c>
      <c r="AQ44" s="99" t="s">
        <v>38</v>
      </c>
      <c r="AR44" s="99" t="s">
        <v>38</v>
      </c>
      <c r="AS44" s="99" t="s">
        <v>38</v>
      </c>
      <c r="AT44" s="99" t="s">
        <v>38</v>
      </c>
      <c r="AU44" s="99" t="s">
        <v>38</v>
      </c>
      <c r="AV44" s="99" t="s">
        <v>38</v>
      </c>
      <c r="AW44" s="99" t="s">
        <v>38</v>
      </c>
      <c r="AX44" s="99" t="s">
        <v>38</v>
      </c>
      <c r="AY44" s="99" t="s">
        <v>38</v>
      </c>
      <c r="AZ44" s="99" t="s">
        <v>38</v>
      </c>
      <c r="BA44" s="99" t="s">
        <v>38</v>
      </c>
      <c r="BB44" s="99" t="s">
        <v>38</v>
      </c>
      <c r="BC44" s="99" t="s">
        <v>38</v>
      </c>
      <c r="BD44" s="99" t="s">
        <v>38</v>
      </c>
      <c r="BE44" s="99" t="s">
        <v>38</v>
      </c>
      <c r="BF44" s="99" t="s">
        <v>38</v>
      </c>
      <c r="BG44" s="99" t="s">
        <v>38</v>
      </c>
      <c r="BH44" s="99" t="s">
        <v>38</v>
      </c>
      <c r="BI44" s="99" t="s">
        <v>38</v>
      </c>
      <c r="BJ44" s="99" t="s">
        <v>38</v>
      </c>
      <c r="BK44" s="99" t="s">
        <v>1044</v>
      </c>
      <c r="BL44" s="99" t="s">
        <v>38</v>
      </c>
      <c r="BM44" s="99" t="s">
        <v>1044</v>
      </c>
      <c r="BN44" s="99" t="s">
        <v>38</v>
      </c>
      <c r="BO44" s="99" t="s">
        <v>543</v>
      </c>
      <c r="BP44" s="99" t="s">
        <v>38</v>
      </c>
      <c r="BQ44" s="99" t="s">
        <v>1044</v>
      </c>
      <c r="BR44" s="99" t="s">
        <v>38</v>
      </c>
      <c r="BS44" s="99" t="s">
        <v>38</v>
      </c>
      <c r="BT44" s="99" t="s">
        <v>38</v>
      </c>
      <c r="BU44" s="99" t="s">
        <v>38</v>
      </c>
      <c r="BV44" s="99" t="s">
        <v>38</v>
      </c>
      <c r="BW44" s="99" t="s">
        <v>38</v>
      </c>
      <c r="BX44" s="99" t="s">
        <v>38</v>
      </c>
      <c r="BY44" s="98" t="s">
        <v>1491</v>
      </c>
      <c r="BZ44" s="98" t="s">
        <v>38</v>
      </c>
      <c r="CA44" s="99" t="s">
        <v>994</v>
      </c>
    </row>
    <row r="45" spans="1:79" ht="54">
      <c r="A45" s="97">
        <v>44</v>
      </c>
      <c r="B45" s="99">
        <v>112</v>
      </c>
      <c r="C45" s="99" t="s">
        <v>428</v>
      </c>
      <c r="D45" s="99" t="s">
        <v>563</v>
      </c>
      <c r="E45" s="99" t="s">
        <v>38</v>
      </c>
      <c r="F45" s="99" t="s">
        <v>473</v>
      </c>
      <c r="G45" s="99" t="s">
        <v>563</v>
      </c>
      <c r="H45" s="99" t="s">
        <v>38</v>
      </c>
      <c r="I45" s="99" t="s">
        <v>896</v>
      </c>
      <c r="J45" s="99" t="s">
        <v>387</v>
      </c>
      <c r="K45" s="99" t="s">
        <v>1190</v>
      </c>
      <c r="L45" s="99" t="s">
        <v>820</v>
      </c>
      <c r="M45" s="99" t="s">
        <v>85</v>
      </c>
      <c r="N45" s="99" t="s">
        <v>38</v>
      </c>
      <c r="O45" s="99" t="s">
        <v>353</v>
      </c>
      <c r="P45" s="99" t="s">
        <v>38</v>
      </c>
      <c r="Q45" s="99" t="s">
        <v>38</v>
      </c>
      <c r="R45" s="99" t="s">
        <v>38</v>
      </c>
      <c r="S45" s="99" t="s">
        <v>38</v>
      </c>
      <c r="T45" s="99" t="s">
        <v>38</v>
      </c>
      <c r="U45" s="99" t="s">
        <v>38</v>
      </c>
      <c r="V45" s="99" t="s">
        <v>38</v>
      </c>
      <c r="W45" s="99" t="s">
        <v>38</v>
      </c>
      <c r="X45" s="99" t="s">
        <v>996</v>
      </c>
      <c r="Y45" s="99" t="s">
        <v>773</v>
      </c>
      <c r="Z45" s="104" t="s">
        <v>1304</v>
      </c>
      <c r="AA45" s="99" t="s">
        <v>38</v>
      </c>
      <c r="AB45" s="99" t="s">
        <v>38</v>
      </c>
      <c r="AC45" s="99" t="s">
        <v>38</v>
      </c>
      <c r="AD45" s="99" t="s">
        <v>38</v>
      </c>
      <c r="AE45" s="99" t="s">
        <v>38</v>
      </c>
      <c r="AF45" s="99" t="s">
        <v>38</v>
      </c>
      <c r="AG45" s="99" t="s">
        <v>38</v>
      </c>
      <c r="AH45" s="99" t="s">
        <v>38</v>
      </c>
      <c r="AI45" s="99" t="s">
        <v>38</v>
      </c>
      <c r="AJ45" s="99" t="s">
        <v>38</v>
      </c>
      <c r="AK45" s="99" t="s">
        <v>38</v>
      </c>
      <c r="AL45" s="99" t="s">
        <v>38</v>
      </c>
      <c r="AM45" s="99" t="s">
        <v>38</v>
      </c>
      <c r="AN45" s="99" t="s">
        <v>38</v>
      </c>
      <c r="AO45" s="99" t="s">
        <v>38</v>
      </c>
      <c r="AP45" s="99" t="s">
        <v>38</v>
      </c>
      <c r="AQ45" s="99" t="s">
        <v>38</v>
      </c>
      <c r="AR45" s="99" t="s">
        <v>38</v>
      </c>
      <c r="AS45" s="99" t="s">
        <v>38</v>
      </c>
      <c r="AT45" s="99" t="s">
        <v>38</v>
      </c>
      <c r="AU45" s="99" t="s">
        <v>38</v>
      </c>
      <c r="AV45" s="99" t="s">
        <v>38</v>
      </c>
      <c r="AW45" s="99" t="s">
        <v>38</v>
      </c>
      <c r="AX45" s="99" t="s">
        <v>38</v>
      </c>
      <c r="AY45" s="99" t="s">
        <v>38</v>
      </c>
      <c r="AZ45" s="99" t="s">
        <v>38</v>
      </c>
      <c r="BA45" s="99" t="s">
        <v>38</v>
      </c>
      <c r="BB45" s="99" t="s">
        <v>38</v>
      </c>
      <c r="BC45" s="99" t="s">
        <v>38</v>
      </c>
      <c r="BD45" s="99" t="s">
        <v>38</v>
      </c>
      <c r="BE45" s="99" t="s">
        <v>38</v>
      </c>
      <c r="BF45" s="99" t="s">
        <v>38</v>
      </c>
      <c r="BG45" s="99" t="s">
        <v>38</v>
      </c>
      <c r="BH45" s="99" t="s">
        <v>38</v>
      </c>
      <c r="BI45" s="99" t="s">
        <v>38</v>
      </c>
      <c r="BJ45" s="99" t="s">
        <v>38</v>
      </c>
      <c r="BK45" s="99" t="s">
        <v>1044</v>
      </c>
      <c r="BL45" s="99" t="s">
        <v>38</v>
      </c>
      <c r="BM45" s="99" t="s">
        <v>543</v>
      </c>
      <c r="BN45" s="99" t="s">
        <v>38</v>
      </c>
      <c r="BO45" s="99" t="s">
        <v>1046</v>
      </c>
      <c r="BP45" s="99" t="s">
        <v>1060</v>
      </c>
      <c r="BQ45" s="99" t="s">
        <v>543</v>
      </c>
      <c r="BR45" s="99" t="s">
        <v>38</v>
      </c>
      <c r="BS45" s="99" t="s">
        <v>38</v>
      </c>
      <c r="BT45" s="99" t="s">
        <v>38</v>
      </c>
      <c r="BU45" s="99" t="s">
        <v>38</v>
      </c>
      <c r="BV45" s="99" t="s">
        <v>38</v>
      </c>
      <c r="BW45" s="99" t="s">
        <v>38</v>
      </c>
      <c r="BX45" s="99" t="s">
        <v>38</v>
      </c>
      <c r="BY45" s="98" t="s">
        <v>1237</v>
      </c>
      <c r="BZ45" s="98" t="s">
        <v>1248</v>
      </c>
      <c r="CA45" s="99" t="s">
        <v>689</v>
      </c>
    </row>
    <row r="46" spans="1:79" ht="67.5">
      <c r="A46" s="97">
        <v>45</v>
      </c>
      <c r="B46" s="99">
        <v>117</v>
      </c>
      <c r="C46" s="99" t="s">
        <v>472</v>
      </c>
      <c r="D46" s="99" t="s">
        <v>563</v>
      </c>
      <c r="E46" s="99" t="s">
        <v>38</v>
      </c>
      <c r="F46" s="99" t="s">
        <v>473</v>
      </c>
      <c r="G46" s="99" t="s">
        <v>563</v>
      </c>
      <c r="H46" s="99" t="s">
        <v>38</v>
      </c>
      <c r="I46" s="99" t="s">
        <v>617</v>
      </c>
      <c r="J46" s="99" t="s">
        <v>387</v>
      </c>
      <c r="K46" s="99" t="s">
        <v>544</v>
      </c>
      <c r="L46" s="99" t="s">
        <v>815</v>
      </c>
      <c r="M46" s="99" t="s">
        <v>108</v>
      </c>
      <c r="N46" s="106" t="s">
        <v>977</v>
      </c>
      <c r="O46" s="99" t="s">
        <v>353</v>
      </c>
      <c r="P46" s="99" t="s">
        <v>38</v>
      </c>
      <c r="Q46" s="99" t="s">
        <v>38</v>
      </c>
      <c r="R46" s="99" t="s">
        <v>38</v>
      </c>
      <c r="S46" s="99" t="s">
        <v>38</v>
      </c>
      <c r="T46" s="99" t="s">
        <v>38</v>
      </c>
      <c r="U46" s="99" t="s">
        <v>38</v>
      </c>
      <c r="V46" s="99" t="s">
        <v>38</v>
      </c>
      <c r="W46" s="99" t="s">
        <v>38</v>
      </c>
      <c r="X46" s="99" t="s">
        <v>996</v>
      </c>
      <c r="Y46" s="99" t="s">
        <v>773</v>
      </c>
      <c r="Z46" s="98" t="s">
        <v>900</v>
      </c>
      <c r="AA46" s="99" t="s">
        <v>38</v>
      </c>
      <c r="AB46" s="99" t="s">
        <v>38</v>
      </c>
      <c r="AC46" s="99" t="s">
        <v>38</v>
      </c>
      <c r="AD46" s="99" t="s">
        <v>38</v>
      </c>
      <c r="AE46" s="99" t="s">
        <v>38</v>
      </c>
      <c r="AF46" s="99" t="s">
        <v>38</v>
      </c>
      <c r="AG46" s="99" t="s">
        <v>38</v>
      </c>
      <c r="AH46" s="99" t="s">
        <v>38</v>
      </c>
      <c r="AI46" s="99" t="s">
        <v>38</v>
      </c>
      <c r="AJ46" s="99" t="s">
        <v>38</v>
      </c>
      <c r="AK46" s="99" t="s">
        <v>38</v>
      </c>
      <c r="AL46" s="99" t="s">
        <v>38</v>
      </c>
      <c r="AM46" s="99" t="s">
        <v>38</v>
      </c>
      <c r="AN46" s="99" t="s">
        <v>38</v>
      </c>
      <c r="AO46" s="99" t="s">
        <v>38</v>
      </c>
      <c r="AP46" s="99" t="s">
        <v>38</v>
      </c>
      <c r="AQ46" s="99" t="s">
        <v>38</v>
      </c>
      <c r="AR46" s="99" t="s">
        <v>38</v>
      </c>
      <c r="AS46" s="99" t="s">
        <v>38</v>
      </c>
      <c r="AT46" s="99" t="s">
        <v>38</v>
      </c>
      <c r="AU46" s="99" t="s">
        <v>38</v>
      </c>
      <c r="AV46" s="99" t="s">
        <v>38</v>
      </c>
      <c r="AW46" s="99" t="s">
        <v>38</v>
      </c>
      <c r="AX46" s="99" t="s">
        <v>38</v>
      </c>
      <c r="AY46" s="99" t="s">
        <v>38</v>
      </c>
      <c r="AZ46" s="99" t="s">
        <v>38</v>
      </c>
      <c r="BA46" s="99" t="s">
        <v>38</v>
      </c>
      <c r="BB46" s="99" t="s">
        <v>38</v>
      </c>
      <c r="BC46" s="99" t="s">
        <v>38</v>
      </c>
      <c r="BD46" s="99" t="s">
        <v>38</v>
      </c>
      <c r="BE46" s="99" t="s">
        <v>38</v>
      </c>
      <c r="BF46" s="99" t="s">
        <v>38</v>
      </c>
      <c r="BG46" s="99" t="s">
        <v>38</v>
      </c>
      <c r="BH46" s="99" t="s">
        <v>38</v>
      </c>
      <c r="BI46" s="99" t="s">
        <v>38</v>
      </c>
      <c r="BJ46" s="99" t="s">
        <v>38</v>
      </c>
      <c r="BK46" s="99" t="s">
        <v>1044</v>
      </c>
      <c r="BL46" s="99" t="s">
        <v>596</v>
      </c>
      <c r="BM46" s="99" t="s">
        <v>1044</v>
      </c>
      <c r="BN46" s="99" t="s">
        <v>38</v>
      </c>
      <c r="BO46" s="99" t="s">
        <v>1044</v>
      </c>
      <c r="BP46" s="99" t="s">
        <v>322</v>
      </c>
      <c r="BQ46" s="99" t="s">
        <v>543</v>
      </c>
      <c r="BR46" s="99" t="s">
        <v>92</v>
      </c>
      <c r="BS46" s="99" t="s">
        <v>38</v>
      </c>
      <c r="BT46" s="99" t="s">
        <v>38</v>
      </c>
      <c r="BU46" s="99" t="s">
        <v>38</v>
      </c>
      <c r="BV46" s="99" t="s">
        <v>38</v>
      </c>
      <c r="BW46" s="99" t="s">
        <v>38</v>
      </c>
      <c r="BX46" s="99" t="s">
        <v>38</v>
      </c>
      <c r="BY46" s="99" t="s">
        <v>1071</v>
      </c>
      <c r="BZ46" s="98" t="s">
        <v>960</v>
      </c>
      <c r="CA46" s="99" t="s">
        <v>687</v>
      </c>
    </row>
    <row r="47" spans="1:79">
      <c r="A47" s="97">
        <v>46</v>
      </c>
      <c r="B47" s="99">
        <v>39</v>
      </c>
      <c r="C47" s="99" t="s">
        <v>54</v>
      </c>
      <c r="D47" s="99" t="s">
        <v>563</v>
      </c>
      <c r="E47" s="99" t="s">
        <v>38</v>
      </c>
      <c r="F47" s="99" t="s">
        <v>473</v>
      </c>
      <c r="G47" s="99" t="s">
        <v>563</v>
      </c>
      <c r="H47" s="99" t="s">
        <v>38</v>
      </c>
      <c r="I47" s="99" t="s">
        <v>652</v>
      </c>
      <c r="J47" s="99" t="s">
        <v>682</v>
      </c>
      <c r="K47" s="99" t="s">
        <v>599</v>
      </c>
      <c r="L47" s="99" t="s">
        <v>645</v>
      </c>
      <c r="M47" s="99" t="s">
        <v>407</v>
      </c>
      <c r="N47" s="99" t="s">
        <v>38</v>
      </c>
      <c r="O47" s="99" t="s">
        <v>353</v>
      </c>
      <c r="P47" s="99" t="s">
        <v>38</v>
      </c>
      <c r="Q47" s="99" t="s">
        <v>38</v>
      </c>
      <c r="R47" s="99" t="s">
        <v>38</v>
      </c>
      <c r="S47" s="99" t="s">
        <v>38</v>
      </c>
      <c r="T47" s="99" t="s">
        <v>38</v>
      </c>
      <c r="U47" s="99" t="s">
        <v>38</v>
      </c>
      <c r="V47" s="99" t="s">
        <v>38</v>
      </c>
      <c r="W47" s="99" t="s">
        <v>38</v>
      </c>
      <c r="X47" s="99" t="s">
        <v>282</v>
      </c>
      <c r="Y47" s="99" t="s">
        <v>773</v>
      </c>
      <c r="Z47" s="98" t="s">
        <v>971</v>
      </c>
      <c r="AA47" s="99" t="s">
        <v>38</v>
      </c>
      <c r="AB47" s="99" t="s">
        <v>38</v>
      </c>
      <c r="AC47" s="99" t="s">
        <v>38</v>
      </c>
      <c r="AD47" s="99" t="s">
        <v>38</v>
      </c>
      <c r="AE47" s="99" t="s">
        <v>38</v>
      </c>
      <c r="AF47" s="99" t="s">
        <v>38</v>
      </c>
      <c r="AG47" s="99" t="s">
        <v>38</v>
      </c>
      <c r="AH47" s="99" t="s">
        <v>38</v>
      </c>
      <c r="AI47" s="99" t="s">
        <v>38</v>
      </c>
      <c r="AJ47" s="99" t="s">
        <v>38</v>
      </c>
      <c r="AK47" s="99" t="s">
        <v>38</v>
      </c>
      <c r="AL47" s="99" t="s">
        <v>38</v>
      </c>
      <c r="AM47" s="99" t="s">
        <v>38</v>
      </c>
      <c r="AN47" s="99" t="s">
        <v>38</v>
      </c>
      <c r="AO47" s="99" t="s">
        <v>38</v>
      </c>
      <c r="AP47" s="99" t="s">
        <v>38</v>
      </c>
      <c r="AQ47" s="99" t="s">
        <v>38</v>
      </c>
      <c r="AR47" s="99" t="s">
        <v>38</v>
      </c>
      <c r="AS47" s="99" t="s">
        <v>38</v>
      </c>
      <c r="AT47" s="99" t="s">
        <v>38</v>
      </c>
      <c r="AU47" s="99" t="s">
        <v>38</v>
      </c>
      <c r="AV47" s="99" t="s">
        <v>38</v>
      </c>
      <c r="AW47" s="99" t="s">
        <v>38</v>
      </c>
      <c r="AX47" s="99" t="s">
        <v>38</v>
      </c>
      <c r="AY47" s="99" t="s">
        <v>38</v>
      </c>
      <c r="AZ47" s="99" t="s">
        <v>38</v>
      </c>
      <c r="BA47" s="99" t="s">
        <v>38</v>
      </c>
      <c r="BB47" s="99" t="s">
        <v>38</v>
      </c>
      <c r="BC47" s="99" t="s">
        <v>38</v>
      </c>
      <c r="BD47" s="99" t="s">
        <v>38</v>
      </c>
      <c r="BE47" s="99" t="s">
        <v>38</v>
      </c>
      <c r="BF47" s="99" t="s">
        <v>38</v>
      </c>
      <c r="BG47" s="99" t="s">
        <v>38</v>
      </c>
      <c r="BH47" s="99" t="s">
        <v>38</v>
      </c>
      <c r="BI47" s="99" t="s">
        <v>38</v>
      </c>
      <c r="BJ47" s="99" t="s">
        <v>38</v>
      </c>
      <c r="BK47" s="99" t="s">
        <v>1044</v>
      </c>
      <c r="BL47" s="99" t="s">
        <v>38</v>
      </c>
      <c r="BM47" s="99" t="s">
        <v>280</v>
      </c>
      <c r="BN47" s="99" t="s">
        <v>38</v>
      </c>
      <c r="BO47" s="99" t="s">
        <v>280</v>
      </c>
      <c r="BP47" s="99" t="s">
        <v>38</v>
      </c>
      <c r="BQ47" s="99" t="s">
        <v>543</v>
      </c>
      <c r="BR47" s="99" t="s">
        <v>38</v>
      </c>
      <c r="BS47" s="99" t="s">
        <v>38</v>
      </c>
      <c r="BT47" s="99" t="s">
        <v>38</v>
      </c>
      <c r="BU47" s="99" t="s">
        <v>38</v>
      </c>
      <c r="BV47" s="99" t="s">
        <v>38</v>
      </c>
      <c r="BW47" s="99" t="s">
        <v>38</v>
      </c>
      <c r="BX47" s="99" t="s">
        <v>38</v>
      </c>
      <c r="BY47" s="99" t="s">
        <v>265</v>
      </c>
      <c r="BZ47" s="98" t="s">
        <v>38</v>
      </c>
      <c r="CA47" s="99" t="s">
        <v>1146</v>
      </c>
    </row>
    <row r="48" spans="1:79" ht="27">
      <c r="A48" s="97">
        <v>47</v>
      </c>
      <c r="B48" s="99">
        <v>170</v>
      </c>
      <c r="C48" s="99" t="s">
        <v>19</v>
      </c>
      <c r="D48" s="99" t="s">
        <v>563</v>
      </c>
      <c r="E48" s="99" t="s">
        <v>38</v>
      </c>
      <c r="F48" s="99" t="s">
        <v>473</v>
      </c>
      <c r="G48" s="99" t="s">
        <v>563</v>
      </c>
      <c r="H48" s="99" t="s">
        <v>38</v>
      </c>
      <c r="I48" s="99" t="s">
        <v>591</v>
      </c>
      <c r="J48" s="99" t="s">
        <v>682</v>
      </c>
      <c r="K48" s="99" t="s">
        <v>730</v>
      </c>
      <c r="L48" s="99" t="s">
        <v>798</v>
      </c>
      <c r="M48" s="99" t="s">
        <v>901</v>
      </c>
      <c r="N48" s="99" t="s">
        <v>38</v>
      </c>
      <c r="O48" s="99" t="s">
        <v>353</v>
      </c>
      <c r="P48" s="99" t="s">
        <v>38</v>
      </c>
      <c r="Q48" s="99" t="s">
        <v>38</v>
      </c>
      <c r="R48" s="99" t="s">
        <v>38</v>
      </c>
      <c r="S48" s="99" t="s">
        <v>38</v>
      </c>
      <c r="T48" s="99" t="s">
        <v>38</v>
      </c>
      <c r="U48" s="99" t="s">
        <v>38</v>
      </c>
      <c r="V48" s="99" t="s">
        <v>38</v>
      </c>
      <c r="W48" s="99" t="s">
        <v>38</v>
      </c>
      <c r="X48" s="99" t="s">
        <v>996</v>
      </c>
      <c r="Y48" s="99" t="s">
        <v>773</v>
      </c>
      <c r="Z48" s="98" t="s">
        <v>1078</v>
      </c>
      <c r="AA48" s="99" t="s">
        <v>38</v>
      </c>
      <c r="AB48" s="99" t="s">
        <v>38</v>
      </c>
      <c r="AC48" s="99" t="s">
        <v>38</v>
      </c>
      <c r="AD48" s="99" t="s">
        <v>38</v>
      </c>
      <c r="AE48" s="99" t="s">
        <v>38</v>
      </c>
      <c r="AF48" s="99" t="s">
        <v>38</v>
      </c>
      <c r="AG48" s="99" t="s">
        <v>38</v>
      </c>
      <c r="AH48" s="99" t="s">
        <v>38</v>
      </c>
      <c r="AI48" s="99" t="s">
        <v>38</v>
      </c>
      <c r="AJ48" s="99" t="s">
        <v>38</v>
      </c>
      <c r="AK48" s="99" t="s">
        <v>38</v>
      </c>
      <c r="AL48" s="99" t="s">
        <v>38</v>
      </c>
      <c r="AM48" s="99" t="s">
        <v>38</v>
      </c>
      <c r="AN48" s="99" t="s">
        <v>38</v>
      </c>
      <c r="AO48" s="99" t="s">
        <v>38</v>
      </c>
      <c r="AP48" s="99" t="s">
        <v>38</v>
      </c>
      <c r="AQ48" s="99" t="s">
        <v>38</v>
      </c>
      <c r="AR48" s="99" t="s">
        <v>38</v>
      </c>
      <c r="AS48" s="99" t="s">
        <v>38</v>
      </c>
      <c r="AT48" s="99" t="s">
        <v>38</v>
      </c>
      <c r="AU48" s="99" t="s">
        <v>38</v>
      </c>
      <c r="AV48" s="99" t="s">
        <v>38</v>
      </c>
      <c r="AW48" s="99" t="s">
        <v>38</v>
      </c>
      <c r="AX48" s="99" t="s">
        <v>38</v>
      </c>
      <c r="AY48" s="99" t="s">
        <v>38</v>
      </c>
      <c r="AZ48" s="99" t="s">
        <v>38</v>
      </c>
      <c r="BA48" s="99" t="s">
        <v>38</v>
      </c>
      <c r="BB48" s="99" t="s">
        <v>38</v>
      </c>
      <c r="BC48" s="99" t="s">
        <v>38</v>
      </c>
      <c r="BD48" s="99" t="s">
        <v>38</v>
      </c>
      <c r="BE48" s="99" t="s">
        <v>38</v>
      </c>
      <c r="BF48" s="99" t="s">
        <v>38</v>
      </c>
      <c r="BG48" s="99" t="s">
        <v>38</v>
      </c>
      <c r="BH48" s="99" t="s">
        <v>38</v>
      </c>
      <c r="BI48" s="99" t="s">
        <v>38</v>
      </c>
      <c r="BJ48" s="99" t="s">
        <v>38</v>
      </c>
      <c r="BK48" s="101" t="s">
        <v>829</v>
      </c>
      <c r="BL48" s="99" t="s">
        <v>38</v>
      </c>
      <c r="BM48" s="101" t="s">
        <v>347</v>
      </c>
      <c r="BN48" s="99" t="s">
        <v>38</v>
      </c>
      <c r="BO48" s="101" t="s">
        <v>1044</v>
      </c>
      <c r="BP48" s="99" t="s">
        <v>38</v>
      </c>
      <c r="BQ48" s="101" t="s">
        <v>829</v>
      </c>
      <c r="BR48" s="99" t="s">
        <v>38</v>
      </c>
      <c r="BS48" s="99" t="s">
        <v>38</v>
      </c>
      <c r="BT48" s="99" t="s">
        <v>38</v>
      </c>
      <c r="BU48" s="99" t="s">
        <v>38</v>
      </c>
      <c r="BV48" s="99" t="s">
        <v>38</v>
      </c>
      <c r="BW48" s="99" t="s">
        <v>38</v>
      </c>
      <c r="BX48" s="99" t="s">
        <v>38</v>
      </c>
      <c r="BY48" s="99" t="s">
        <v>1071</v>
      </c>
      <c r="BZ48" s="98" t="s">
        <v>543</v>
      </c>
      <c r="CA48" s="99" t="s">
        <v>245</v>
      </c>
    </row>
    <row r="49" spans="1:79" ht="40.5">
      <c r="A49" s="97">
        <v>48</v>
      </c>
      <c r="B49" s="99">
        <v>113</v>
      </c>
      <c r="C49" s="99" t="s">
        <v>402</v>
      </c>
      <c r="D49" s="99" t="s">
        <v>563</v>
      </c>
      <c r="E49" s="99" t="s">
        <v>38</v>
      </c>
      <c r="F49" s="99" t="s">
        <v>473</v>
      </c>
      <c r="G49" s="99" t="s">
        <v>563</v>
      </c>
      <c r="H49" s="99" t="s">
        <v>38</v>
      </c>
      <c r="I49" s="99" t="s">
        <v>619</v>
      </c>
      <c r="J49" s="99" t="s">
        <v>182</v>
      </c>
      <c r="K49" s="99" t="s">
        <v>752</v>
      </c>
      <c r="L49" s="99" t="s">
        <v>817</v>
      </c>
      <c r="M49" s="99" t="s">
        <v>925</v>
      </c>
      <c r="N49" s="99" t="s">
        <v>38</v>
      </c>
      <c r="O49" s="99" t="s">
        <v>353</v>
      </c>
      <c r="P49" s="99" t="s">
        <v>38</v>
      </c>
      <c r="Q49" s="99" t="s">
        <v>38</v>
      </c>
      <c r="R49" s="99" t="s">
        <v>38</v>
      </c>
      <c r="S49" s="99" t="s">
        <v>38</v>
      </c>
      <c r="T49" s="99" t="s">
        <v>38</v>
      </c>
      <c r="U49" s="99" t="s">
        <v>38</v>
      </c>
      <c r="V49" s="99" t="s">
        <v>38</v>
      </c>
      <c r="W49" s="99" t="s">
        <v>38</v>
      </c>
      <c r="X49" s="99" t="s">
        <v>996</v>
      </c>
      <c r="Y49" s="99" t="s">
        <v>773</v>
      </c>
      <c r="Z49" s="98" t="s">
        <v>1294</v>
      </c>
      <c r="AA49" s="99" t="s">
        <v>38</v>
      </c>
      <c r="AB49" s="99" t="s">
        <v>38</v>
      </c>
      <c r="AC49" s="99" t="s">
        <v>38</v>
      </c>
      <c r="AD49" s="99" t="s">
        <v>38</v>
      </c>
      <c r="AE49" s="99" t="s">
        <v>38</v>
      </c>
      <c r="AF49" s="99" t="s">
        <v>38</v>
      </c>
      <c r="AG49" s="99" t="s">
        <v>38</v>
      </c>
      <c r="AH49" s="99" t="s">
        <v>38</v>
      </c>
      <c r="AI49" s="99" t="s">
        <v>38</v>
      </c>
      <c r="AJ49" s="99" t="s">
        <v>38</v>
      </c>
      <c r="AK49" s="99" t="s">
        <v>38</v>
      </c>
      <c r="AL49" s="99" t="s">
        <v>38</v>
      </c>
      <c r="AM49" s="99" t="s">
        <v>38</v>
      </c>
      <c r="AN49" s="99" t="s">
        <v>38</v>
      </c>
      <c r="AO49" s="99" t="s">
        <v>38</v>
      </c>
      <c r="AP49" s="99" t="s">
        <v>38</v>
      </c>
      <c r="AQ49" s="99" t="s">
        <v>38</v>
      </c>
      <c r="AR49" s="99" t="s">
        <v>38</v>
      </c>
      <c r="AS49" s="99" t="s">
        <v>38</v>
      </c>
      <c r="AT49" s="99" t="s">
        <v>38</v>
      </c>
      <c r="AU49" s="99" t="s">
        <v>38</v>
      </c>
      <c r="AV49" s="99" t="s">
        <v>38</v>
      </c>
      <c r="AW49" s="99" t="s">
        <v>38</v>
      </c>
      <c r="AX49" s="99" t="s">
        <v>38</v>
      </c>
      <c r="AY49" s="99" t="s">
        <v>38</v>
      </c>
      <c r="AZ49" s="99" t="s">
        <v>38</v>
      </c>
      <c r="BA49" s="99" t="s">
        <v>38</v>
      </c>
      <c r="BB49" s="99" t="s">
        <v>38</v>
      </c>
      <c r="BC49" s="99" t="s">
        <v>38</v>
      </c>
      <c r="BD49" s="99" t="s">
        <v>38</v>
      </c>
      <c r="BE49" s="99" t="s">
        <v>38</v>
      </c>
      <c r="BF49" s="99" t="s">
        <v>38</v>
      </c>
      <c r="BG49" s="99" t="s">
        <v>38</v>
      </c>
      <c r="BH49" s="99" t="s">
        <v>38</v>
      </c>
      <c r="BI49" s="99" t="s">
        <v>38</v>
      </c>
      <c r="BJ49" s="99" t="s">
        <v>38</v>
      </c>
      <c r="BK49" s="99" t="s">
        <v>280</v>
      </c>
      <c r="BL49" s="99" t="s">
        <v>38</v>
      </c>
      <c r="BM49" s="99" t="s">
        <v>280</v>
      </c>
      <c r="BN49" s="99" t="s">
        <v>38</v>
      </c>
      <c r="BO49" s="99" t="s">
        <v>1044</v>
      </c>
      <c r="BP49" s="99" t="s">
        <v>557</v>
      </c>
      <c r="BQ49" s="99" t="s">
        <v>1044</v>
      </c>
      <c r="BR49" s="99" t="s">
        <v>38</v>
      </c>
      <c r="BS49" s="99" t="s">
        <v>38</v>
      </c>
      <c r="BT49" s="99" t="s">
        <v>38</v>
      </c>
      <c r="BU49" s="99" t="s">
        <v>38</v>
      </c>
      <c r="BV49" s="99" t="s">
        <v>38</v>
      </c>
      <c r="BW49" s="99" t="s">
        <v>38</v>
      </c>
      <c r="BX49" s="99" t="s">
        <v>38</v>
      </c>
      <c r="BY49" s="99" t="s">
        <v>543</v>
      </c>
      <c r="BZ49" s="98" t="s">
        <v>38</v>
      </c>
      <c r="CA49" s="99" t="s">
        <v>383</v>
      </c>
    </row>
    <row r="50" spans="1:79" ht="44.25">
      <c r="A50" s="97">
        <v>49</v>
      </c>
      <c r="B50" s="99">
        <v>76</v>
      </c>
      <c r="C50" s="99" t="s">
        <v>508</v>
      </c>
      <c r="D50" s="99" t="s">
        <v>563</v>
      </c>
      <c r="E50" s="99" t="s">
        <v>38</v>
      </c>
      <c r="F50" s="99" t="s">
        <v>473</v>
      </c>
      <c r="G50" s="99" t="s">
        <v>563</v>
      </c>
      <c r="H50" s="99" t="s">
        <v>38</v>
      </c>
      <c r="I50" s="99" t="s">
        <v>632</v>
      </c>
      <c r="J50" s="99" t="s">
        <v>691</v>
      </c>
      <c r="K50" s="99" t="s">
        <v>1492</v>
      </c>
      <c r="L50" s="99" t="s">
        <v>844</v>
      </c>
      <c r="M50" s="99" t="s">
        <v>497</v>
      </c>
      <c r="N50" s="126" t="s">
        <v>1620</v>
      </c>
      <c r="O50" s="99" t="s">
        <v>353</v>
      </c>
      <c r="P50" s="99" t="s">
        <v>38</v>
      </c>
      <c r="Q50" s="99" t="s">
        <v>38</v>
      </c>
      <c r="R50" s="99" t="s">
        <v>38</v>
      </c>
      <c r="S50" s="99" t="s">
        <v>38</v>
      </c>
      <c r="T50" s="99" t="s">
        <v>38</v>
      </c>
      <c r="U50" s="99" t="s">
        <v>38</v>
      </c>
      <c r="V50" s="99" t="s">
        <v>38</v>
      </c>
      <c r="W50" s="99" t="s">
        <v>38</v>
      </c>
      <c r="X50" s="99" t="s">
        <v>282</v>
      </c>
      <c r="Y50" s="99" t="s">
        <v>1029</v>
      </c>
      <c r="Z50" s="98" t="s">
        <v>1295</v>
      </c>
      <c r="AA50" s="99" t="s">
        <v>38</v>
      </c>
      <c r="AB50" s="99" t="s">
        <v>38</v>
      </c>
      <c r="AC50" s="99" t="s">
        <v>38</v>
      </c>
      <c r="AD50" s="99" t="s">
        <v>38</v>
      </c>
      <c r="AE50" s="99" t="s">
        <v>38</v>
      </c>
      <c r="AF50" s="99" t="s">
        <v>38</v>
      </c>
      <c r="AG50" s="99" t="s">
        <v>38</v>
      </c>
      <c r="AH50" s="99" t="s">
        <v>38</v>
      </c>
      <c r="AI50" s="99" t="s">
        <v>38</v>
      </c>
      <c r="AJ50" s="99" t="s">
        <v>38</v>
      </c>
      <c r="AK50" s="99" t="s">
        <v>38</v>
      </c>
      <c r="AL50" s="99" t="s">
        <v>38</v>
      </c>
      <c r="AM50" s="99" t="s">
        <v>38</v>
      </c>
      <c r="AN50" s="99" t="s">
        <v>38</v>
      </c>
      <c r="AO50" s="99" t="s">
        <v>38</v>
      </c>
      <c r="AP50" s="99" t="s">
        <v>38</v>
      </c>
      <c r="AQ50" s="99" t="s">
        <v>38</v>
      </c>
      <c r="AR50" s="99" t="s">
        <v>38</v>
      </c>
      <c r="AS50" s="99" t="s">
        <v>38</v>
      </c>
      <c r="AT50" s="99" t="s">
        <v>38</v>
      </c>
      <c r="AU50" s="99" t="s">
        <v>38</v>
      </c>
      <c r="AV50" s="99" t="s">
        <v>38</v>
      </c>
      <c r="AW50" s="99" t="s">
        <v>38</v>
      </c>
      <c r="AX50" s="99" t="s">
        <v>38</v>
      </c>
      <c r="AY50" s="99" t="s">
        <v>38</v>
      </c>
      <c r="AZ50" s="99" t="s">
        <v>38</v>
      </c>
      <c r="BA50" s="99" t="s">
        <v>38</v>
      </c>
      <c r="BB50" s="99" t="s">
        <v>38</v>
      </c>
      <c r="BC50" s="99" t="s">
        <v>38</v>
      </c>
      <c r="BD50" s="99" t="s">
        <v>38</v>
      </c>
      <c r="BE50" s="99" t="s">
        <v>38</v>
      </c>
      <c r="BF50" s="99" t="s">
        <v>38</v>
      </c>
      <c r="BG50" s="99" t="s">
        <v>38</v>
      </c>
      <c r="BH50" s="99" t="s">
        <v>38</v>
      </c>
      <c r="BI50" s="99" t="s">
        <v>38</v>
      </c>
      <c r="BJ50" s="99" t="s">
        <v>38</v>
      </c>
      <c r="BK50" s="99" t="s">
        <v>1044</v>
      </c>
      <c r="BL50" s="99" t="s">
        <v>38</v>
      </c>
      <c r="BM50" s="99" t="s">
        <v>1044</v>
      </c>
      <c r="BN50" s="99" t="s">
        <v>38</v>
      </c>
      <c r="BO50" s="99" t="s">
        <v>1044</v>
      </c>
      <c r="BP50" s="99" t="s">
        <v>38</v>
      </c>
      <c r="BQ50" s="99" t="s">
        <v>543</v>
      </c>
      <c r="BR50" s="99" t="s">
        <v>38</v>
      </c>
      <c r="BS50" s="99" t="s">
        <v>38</v>
      </c>
      <c r="BT50" s="99" t="s">
        <v>38</v>
      </c>
      <c r="BU50" s="99" t="s">
        <v>38</v>
      </c>
      <c r="BV50" s="99" t="s">
        <v>38</v>
      </c>
      <c r="BW50" s="99" t="s">
        <v>38</v>
      </c>
      <c r="BX50" s="99" t="s">
        <v>38</v>
      </c>
      <c r="BY50" s="99" t="s">
        <v>304</v>
      </c>
      <c r="BZ50" s="98" t="s">
        <v>38</v>
      </c>
      <c r="CA50" s="99" t="s">
        <v>1037</v>
      </c>
    </row>
    <row r="51" spans="1:79" ht="27">
      <c r="A51" s="97">
        <v>50</v>
      </c>
      <c r="B51" s="99">
        <v>10</v>
      </c>
      <c r="C51" s="99" t="s">
        <v>539</v>
      </c>
      <c r="D51" s="99" t="s">
        <v>563</v>
      </c>
      <c r="E51" s="99" t="s">
        <v>38</v>
      </c>
      <c r="F51" s="99" t="s">
        <v>473</v>
      </c>
      <c r="G51" s="99" t="s">
        <v>563</v>
      </c>
      <c r="H51" s="99" t="s">
        <v>38</v>
      </c>
      <c r="I51" s="99" t="s">
        <v>615</v>
      </c>
      <c r="J51" s="99" t="s">
        <v>285</v>
      </c>
      <c r="K51" s="99" t="s">
        <v>1493</v>
      </c>
      <c r="L51" s="99" t="s">
        <v>213</v>
      </c>
      <c r="M51" s="99" t="s">
        <v>417</v>
      </c>
      <c r="N51" s="99" t="s">
        <v>38</v>
      </c>
      <c r="O51" s="99" t="s">
        <v>353</v>
      </c>
      <c r="P51" s="99" t="s">
        <v>38</v>
      </c>
      <c r="Q51" s="99" t="s">
        <v>38</v>
      </c>
      <c r="R51" s="99" t="s">
        <v>38</v>
      </c>
      <c r="S51" s="99" t="s">
        <v>38</v>
      </c>
      <c r="T51" s="99" t="s">
        <v>38</v>
      </c>
      <c r="U51" s="99" t="s">
        <v>38</v>
      </c>
      <c r="V51" s="99" t="s">
        <v>38</v>
      </c>
      <c r="W51" s="99" t="s">
        <v>38</v>
      </c>
      <c r="X51" s="99" t="s">
        <v>996</v>
      </c>
      <c r="Y51" s="99" t="s">
        <v>773</v>
      </c>
      <c r="Z51" s="98" t="s">
        <v>88</v>
      </c>
      <c r="AA51" s="99" t="s">
        <v>38</v>
      </c>
      <c r="AB51" s="99" t="s">
        <v>38</v>
      </c>
      <c r="AC51" s="99" t="s">
        <v>38</v>
      </c>
      <c r="AD51" s="99" t="s">
        <v>38</v>
      </c>
      <c r="AE51" s="99" t="s">
        <v>38</v>
      </c>
      <c r="AF51" s="99" t="s">
        <v>38</v>
      </c>
      <c r="AG51" s="99" t="s">
        <v>38</v>
      </c>
      <c r="AH51" s="99" t="s">
        <v>38</v>
      </c>
      <c r="AI51" s="99" t="s">
        <v>38</v>
      </c>
      <c r="AJ51" s="99" t="s">
        <v>38</v>
      </c>
      <c r="AK51" s="99" t="s">
        <v>38</v>
      </c>
      <c r="AL51" s="99" t="s">
        <v>38</v>
      </c>
      <c r="AM51" s="99" t="s">
        <v>38</v>
      </c>
      <c r="AN51" s="99" t="s">
        <v>38</v>
      </c>
      <c r="AO51" s="99" t="s">
        <v>38</v>
      </c>
      <c r="AP51" s="99" t="s">
        <v>38</v>
      </c>
      <c r="AQ51" s="99" t="s">
        <v>38</v>
      </c>
      <c r="AR51" s="99" t="s">
        <v>38</v>
      </c>
      <c r="AS51" s="99" t="s">
        <v>38</v>
      </c>
      <c r="AT51" s="99" t="s">
        <v>38</v>
      </c>
      <c r="AU51" s="99" t="s">
        <v>38</v>
      </c>
      <c r="AV51" s="99" t="s">
        <v>38</v>
      </c>
      <c r="AW51" s="99" t="s">
        <v>38</v>
      </c>
      <c r="AX51" s="99" t="s">
        <v>38</v>
      </c>
      <c r="AY51" s="99" t="s">
        <v>38</v>
      </c>
      <c r="AZ51" s="99" t="s">
        <v>38</v>
      </c>
      <c r="BA51" s="99" t="s">
        <v>38</v>
      </c>
      <c r="BB51" s="99" t="s">
        <v>38</v>
      </c>
      <c r="BC51" s="99" t="s">
        <v>38</v>
      </c>
      <c r="BD51" s="99" t="s">
        <v>38</v>
      </c>
      <c r="BE51" s="99" t="s">
        <v>38</v>
      </c>
      <c r="BF51" s="99" t="s">
        <v>38</v>
      </c>
      <c r="BG51" s="99" t="s">
        <v>38</v>
      </c>
      <c r="BH51" s="99" t="s">
        <v>38</v>
      </c>
      <c r="BI51" s="99" t="s">
        <v>38</v>
      </c>
      <c r="BJ51" s="99" t="s">
        <v>38</v>
      </c>
      <c r="BK51" s="99" t="s">
        <v>1044</v>
      </c>
      <c r="BL51" s="99" t="s">
        <v>38</v>
      </c>
      <c r="BM51" s="99" t="s">
        <v>280</v>
      </c>
      <c r="BN51" s="99" t="s">
        <v>38</v>
      </c>
      <c r="BO51" s="99" t="s">
        <v>280</v>
      </c>
      <c r="BP51" s="99" t="s">
        <v>38</v>
      </c>
      <c r="BQ51" s="99" t="s">
        <v>1046</v>
      </c>
      <c r="BR51" s="99" t="s">
        <v>38</v>
      </c>
      <c r="BS51" s="99" t="s">
        <v>38</v>
      </c>
      <c r="BT51" s="99" t="s">
        <v>38</v>
      </c>
      <c r="BU51" s="99" t="s">
        <v>38</v>
      </c>
      <c r="BV51" s="99" t="s">
        <v>38</v>
      </c>
      <c r="BW51" s="99" t="s">
        <v>38</v>
      </c>
      <c r="BX51" s="99" t="s">
        <v>38</v>
      </c>
      <c r="BY51" s="99" t="s">
        <v>1092</v>
      </c>
      <c r="BZ51" s="98" t="s">
        <v>138</v>
      </c>
      <c r="CA51" s="99" t="s">
        <v>202</v>
      </c>
    </row>
    <row r="52" spans="1:79" ht="67.5">
      <c r="A52" s="97">
        <v>51</v>
      </c>
      <c r="B52" s="99">
        <v>156</v>
      </c>
      <c r="C52" s="99" t="s">
        <v>434</v>
      </c>
      <c r="D52" s="99" t="s">
        <v>563</v>
      </c>
      <c r="E52" s="99" t="s">
        <v>38</v>
      </c>
      <c r="F52" s="99" t="s">
        <v>473</v>
      </c>
      <c r="G52" s="99" t="s">
        <v>563</v>
      </c>
      <c r="H52" s="99" t="s">
        <v>38</v>
      </c>
      <c r="I52" s="99" t="s">
        <v>600</v>
      </c>
      <c r="J52" s="99" t="s">
        <v>1249</v>
      </c>
      <c r="K52" s="99" t="s">
        <v>1494</v>
      </c>
      <c r="L52" s="99" t="s">
        <v>251</v>
      </c>
      <c r="M52" s="99" t="s">
        <v>651</v>
      </c>
      <c r="N52" s="99" t="s">
        <v>38</v>
      </c>
      <c r="O52" s="99" t="s">
        <v>353</v>
      </c>
      <c r="P52" s="99" t="s">
        <v>38</v>
      </c>
      <c r="Q52" s="99" t="s">
        <v>38</v>
      </c>
      <c r="R52" s="99" t="s">
        <v>38</v>
      </c>
      <c r="S52" s="99" t="s">
        <v>38</v>
      </c>
      <c r="T52" s="99" t="s">
        <v>38</v>
      </c>
      <c r="U52" s="99" t="s">
        <v>38</v>
      </c>
      <c r="V52" s="99" t="s">
        <v>38</v>
      </c>
      <c r="W52" s="99" t="s">
        <v>38</v>
      </c>
      <c r="X52" s="99" t="s">
        <v>254</v>
      </c>
      <c r="Y52" s="99" t="s">
        <v>773</v>
      </c>
      <c r="Z52" s="98" t="s">
        <v>541</v>
      </c>
      <c r="AA52" s="99" t="s">
        <v>38</v>
      </c>
      <c r="AB52" s="99" t="s">
        <v>38</v>
      </c>
      <c r="AC52" s="99" t="s">
        <v>38</v>
      </c>
      <c r="AD52" s="99" t="s">
        <v>38</v>
      </c>
      <c r="AE52" s="99" t="s">
        <v>38</v>
      </c>
      <c r="AF52" s="99" t="s">
        <v>38</v>
      </c>
      <c r="AG52" s="99" t="s">
        <v>38</v>
      </c>
      <c r="AH52" s="99" t="s">
        <v>38</v>
      </c>
      <c r="AI52" s="99" t="s">
        <v>38</v>
      </c>
      <c r="AJ52" s="99" t="s">
        <v>38</v>
      </c>
      <c r="AK52" s="99" t="s">
        <v>38</v>
      </c>
      <c r="AL52" s="99" t="s">
        <v>38</v>
      </c>
      <c r="AM52" s="99" t="s">
        <v>38</v>
      </c>
      <c r="AN52" s="99" t="s">
        <v>38</v>
      </c>
      <c r="AO52" s="99" t="s">
        <v>38</v>
      </c>
      <c r="AP52" s="99" t="s">
        <v>38</v>
      </c>
      <c r="AQ52" s="99" t="s">
        <v>38</v>
      </c>
      <c r="AR52" s="99" t="s">
        <v>38</v>
      </c>
      <c r="AS52" s="99" t="s">
        <v>38</v>
      </c>
      <c r="AT52" s="99" t="s">
        <v>38</v>
      </c>
      <c r="AU52" s="99" t="s">
        <v>38</v>
      </c>
      <c r="AV52" s="99" t="s">
        <v>38</v>
      </c>
      <c r="AW52" s="99" t="s">
        <v>38</v>
      </c>
      <c r="AX52" s="99" t="s">
        <v>38</v>
      </c>
      <c r="AY52" s="99" t="s">
        <v>38</v>
      </c>
      <c r="AZ52" s="99" t="s">
        <v>38</v>
      </c>
      <c r="BA52" s="99" t="s">
        <v>38</v>
      </c>
      <c r="BB52" s="99" t="s">
        <v>38</v>
      </c>
      <c r="BC52" s="99" t="s">
        <v>38</v>
      </c>
      <c r="BD52" s="99" t="s">
        <v>38</v>
      </c>
      <c r="BE52" s="99" t="s">
        <v>38</v>
      </c>
      <c r="BF52" s="99" t="s">
        <v>38</v>
      </c>
      <c r="BG52" s="99" t="s">
        <v>38</v>
      </c>
      <c r="BH52" s="99" t="s">
        <v>38</v>
      </c>
      <c r="BI52" s="99" t="s">
        <v>38</v>
      </c>
      <c r="BJ52" s="99" t="s">
        <v>38</v>
      </c>
      <c r="BK52" s="99" t="s">
        <v>1044</v>
      </c>
      <c r="BL52" s="99" t="s">
        <v>38</v>
      </c>
      <c r="BM52" s="99" t="s">
        <v>280</v>
      </c>
      <c r="BN52" s="99" t="s">
        <v>38</v>
      </c>
      <c r="BO52" s="99" t="s">
        <v>280</v>
      </c>
      <c r="BP52" s="99" t="s">
        <v>38</v>
      </c>
      <c r="BQ52" s="99" t="s">
        <v>1044</v>
      </c>
      <c r="BR52" s="99" t="s">
        <v>38</v>
      </c>
      <c r="BS52" s="99" t="s">
        <v>38</v>
      </c>
      <c r="BT52" s="99" t="s">
        <v>38</v>
      </c>
      <c r="BU52" s="99" t="s">
        <v>38</v>
      </c>
      <c r="BV52" s="99" t="s">
        <v>38</v>
      </c>
      <c r="BW52" s="99" t="s">
        <v>38</v>
      </c>
      <c r="BX52" s="99" t="s">
        <v>38</v>
      </c>
      <c r="BY52" s="99" t="s">
        <v>929</v>
      </c>
      <c r="BZ52" s="104" t="s">
        <v>1396</v>
      </c>
      <c r="CA52" s="99" t="s">
        <v>1099</v>
      </c>
    </row>
    <row r="53" spans="1:79" ht="54">
      <c r="A53" s="97">
        <v>52</v>
      </c>
      <c r="B53" s="99">
        <v>180</v>
      </c>
      <c r="C53" s="99" t="s">
        <v>397</v>
      </c>
      <c r="D53" s="99" t="s">
        <v>563</v>
      </c>
      <c r="E53" s="99" t="s">
        <v>38</v>
      </c>
      <c r="F53" s="99" t="s">
        <v>473</v>
      </c>
      <c r="G53" s="99" t="s">
        <v>563</v>
      </c>
      <c r="H53" s="99" t="s">
        <v>38</v>
      </c>
      <c r="I53" s="99" t="s">
        <v>580</v>
      </c>
      <c r="J53" s="99" t="s">
        <v>679</v>
      </c>
      <c r="K53" s="99" t="s">
        <v>1495</v>
      </c>
      <c r="L53" s="99" t="s">
        <v>583</v>
      </c>
      <c r="M53" s="99" t="s">
        <v>1200</v>
      </c>
      <c r="N53" s="99" t="s">
        <v>38</v>
      </c>
      <c r="O53" s="99" t="s">
        <v>353</v>
      </c>
      <c r="P53" s="99" t="s">
        <v>38</v>
      </c>
      <c r="Q53" s="99" t="s">
        <v>38</v>
      </c>
      <c r="R53" s="99" t="s">
        <v>38</v>
      </c>
      <c r="S53" s="99" t="s">
        <v>38</v>
      </c>
      <c r="T53" s="99" t="s">
        <v>38</v>
      </c>
      <c r="U53" s="99" t="s">
        <v>38</v>
      </c>
      <c r="V53" s="99" t="s">
        <v>38</v>
      </c>
      <c r="W53" s="99" t="s">
        <v>38</v>
      </c>
      <c r="X53" s="99" t="s">
        <v>282</v>
      </c>
      <c r="Y53" s="99" t="s">
        <v>773</v>
      </c>
      <c r="Z53" s="98" t="s">
        <v>1321</v>
      </c>
      <c r="AA53" s="99" t="s">
        <v>38</v>
      </c>
      <c r="AB53" s="99" t="s">
        <v>38</v>
      </c>
      <c r="AC53" s="99" t="s">
        <v>38</v>
      </c>
      <c r="AD53" s="99" t="s">
        <v>38</v>
      </c>
      <c r="AE53" s="99" t="s">
        <v>38</v>
      </c>
      <c r="AF53" s="99" t="s">
        <v>38</v>
      </c>
      <c r="AG53" s="99" t="s">
        <v>38</v>
      </c>
      <c r="AH53" s="99" t="s">
        <v>38</v>
      </c>
      <c r="AI53" s="99" t="s">
        <v>38</v>
      </c>
      <c r="AJ53" s="99" t="s">
        <v>38</v>
      </c>
      <c r="AK53" s="99" t="s">
        <v>38</v>
      </c>
      <c r="AL53" s="99" t="s">
        <v>38</v>
      </c>
      <c r="AM53" s="99" t="s">
        <v>38</v>
      </c>
      <c r="AN53" s="99" t="s">
        <v>38</v>
      </c>
      <c r="AO53" s="99" t="s">
        <v>38</v>
      </c>
      <c r="AP53" s="99" t="s">
        <v>38</v>
      </c>
      <c r="AQ53" s="99" t="s">
        <v>38</v>
      </c>
      <c r="AR53" s="99" t="s">
        <v>38</v>
      </c>
      <c r="AS53" s="99" t="s">
        <v>38</v>
      </c>
      <c r="AT53" s="99" t="s">
        <v>38</v>
      </c>
      <c r="AU53" s="99" t="s">
        <v>38</v>
      </c>
      <c r="AV53" s="99" t="s">
        <v>38</v>
      </c>
      <c r="AW53" s="99" t="s">
        <v>38</v>
      </c>
      <c r="AX53" s="99" t="s">
        <v>38</v>
      </c>
      <c r="AY53" s="99" t="s">
        <v>38</v>
      </c>
      <c r="AZ53" s="99" t="s">
        <v>38</v>
      </c>
      <c r="BA53" s="99" t="s">
        <v>38</v>
      </c>
      <c r="BB53" s="99" t="s">
        <v>38</v>
      </c>
      <c r="BC53" s="99" t="s">
        <v>38</v>
      </c>
      <c r="BD53" s="99" t="s">
        <v>38</v>
      </c>
      <c r="BE53" s="99" t="s">
        <v>38</v>
      </c>
      <c r="BF53" s="99" t="s">
        <v>38</v>
      </c>
      <c r="BG53" s="99" t="s">
        <v>38</v>
      </c>
      <c r="BH53" s="99" t="s">
        <v>38</v>
      </c>
      <c r="BI53" s="99" t="s">
        <v>38</v>
      </c>
      <c r="BJ53" s="99" t="s">
        <v>38</v>
      </c>
      <c r="BK53" s="99" t="s">
        <v>1044</v>
      </c>
      <c r="BL53" s="99" t="s">
        <v>38</v>
      </c>
      <c r="BM53" s="99" t="s">
        <v>1044</v>
      </c>
      <c r="BN53" s="99" t="s">
        <v>38</v>
      </c>
      <c r="BO53" s="99" t="s">
        <v>1044</v>
      </c>
      <c r="BP53" s="99" t="s">
        <v>38</v>
      </c>
      <c r="BQ53" s="99" t="s">
        <v>543</v>
      </c>
      <c r="BR53" s="99" t="s">
        <v>38</v>
      </c>
      <c r="BS53" s="99" t="s">
        <v>38</v>
      </c>
      <c r="BT53" s="99" t="s">
        <v>38</v>
      </c>
      <c r="BU53" s="99" t="s">
        <v>38</v>
      </c>
      <c r="BV53" s="99" t="s">
        <v>38</v>
      </c>
      <c r="BW53" s="99" t="s">
        <v>38</v>
      </c>
      <c r="BX53" s="99" t="s">
        <v>38</v>
      </c>
      <c r="BY53" s="98" t="s">
        <v>1496</v>
      </c>
      <c r="BZ53" s="98" t="s">
        <v>38</v>
      </c>
      <c r="CA53" s="99" t="s">
        <v>1093</v>
      </c>
    </row>
    <row r="54" spans="1:79" ht="67.5">
      <c r="A54" s="97">
        <v>53</v>
      </c>
      <c r="B54" s="99">
        <v>83</v>
      </c>
      <c r="C54" s="99" t="s">
        <v>263</v>
      </c>
      <c r="D54" s="99" t="s">
        <v>563</v>
      </c>
      <c r="E54" s="99" t="s">
        <v>38</v>
      </c>
      <c r="F54" s="99" t="s">
        <v>473</v>
      </c>
      <c r="G54" s="99" t="s">
        <v>563</v>
      </c>
      <c r="H54" s="99" t="s">
        <v>38</v>
      </c>
      <c r="I54" s="99" t="s">
        <v>366</v>
      </c>
      <c r="J54" s="99" t="s">
        <v>678</v>
      </c>
      <c r="K54" s="99" t="s">
        <v>1497</v>
      </c>
      <c r="L54" s="99" t="s">
        <v>837</v>
      </c>
      <c r="M54" s="99" t="s">
        <v>945</v>
      </c>
      <c r="N54" s="99" t="s">
        <v>38</v>
      </c>
      <c r="O54" s="99" t="s">
        <v>353</v>
      </c>
      <c r="P54" s="99" t="s">
        <v>38</v>
      </c>
      <c r="Q54" s="99" t="s">
        <v>38</v>
      </c>
      <c r="R54" s="99" t="s">
        <v>38</v>
      </c>
      <c r="S54" s="99" t="s">
        <v>38</v>
      </c>
      <c r="T54" s="99" t="s">
        <v>38</v>
      </c>
      <c r="U54" s="99" t="s">
        <v>38</v>
      </c>
      <c r="V54" s="99" t="s">
        <v>38</v>
      </c>
      <c r="W54" s="99" t="s">
        <v>38</v>
      </c>
      <c r="X54" s="99" t="s">
        <v>997</v>
      </c>
      <c r="Y54" s="99" t="s">
        <v>773</v>
      </c>
      <c r="Z54" s="98" t="s">
        <v>1321</v>
      </c>
      <c r="AA54" s="99" t="s">
        <v>38</v>
      </c>
      <c r="AB54" s="99" t="s">
        <v>38</v>
      </c>
      <c r="AC54" s="99" t="s">
        <v>38</v>
      </c>
      <c r="AD54" s="99" t="s">
        <v>38</v>
      </c>
      <c r="AE54" s="99" t="s">
        <v>38</v>
      </c>
      <c r="AF54" s="99" t="s">
        <v>38</v>
      </c>
      <c r="AG54" s="99" t="s">
        <v>38</v>
      </c>
      <c r="AH54" s="99" t="s">
        <v>38</v>
      </c>
      <c r="AI54" s="99" t="s">
        <v>38</v>
      </c>
      <c r="AJ54" s="99" t="s">
        <v>38</v>
      </c>
      <c r="AK54" s="99" t="s">
        <v>38</v>
      </c>
      <c r="AL54" s="99" t="s">
        <v>38</v>
      </c>
      <c r="AM54" s="99" t="s">
        <v>38</v>
      </c>
      <c r="AN54" s="99" t="s">
        <v>38</v>
      </c>
      <c r="AO54" s="99" t="s">
        <v>38</v>
      </c>
      <c r="AP54" s="99" t="s">
        <v>38</v>
      </c>
      <c r="AQ54" s="99" t="s">
        <v>38</v>
      </c>
      <c r="AR54" s="99" t="s">
        <v>38</v>
      </c>
      <c r="AS54" s="99" t="s">
        <v>38</v>
      </c>
      <c r="AT54" s="99" t="s">
        <v>38</v>
      </c>
      <c r="AU54" s="99" t="s">
        <v>38</v>
      </c>
      <c r="AV54" s="99" t="s">
        <v>38</v>
      </c>
      <c r="AW54" s="99" t="s">
        <v>38</v>
      </c>
      <c r="AX54" s="99" t="s">
        <v>38</v>
      </c>
      <c r="AY54" s="99" t="s">
        <v>38</v>
      </c>
      <c r="AZ54" s="99" t="s">
        <v>38</v>
      </c>
      <c r="BA54" s="99" t="s">
        <v>38</v>
      </c>
      <c r="BB54" s="99" t="s">
        <v>38</v>
      </c>
      <c r="BC54" s="99" t="s">
        <v>38</v>
      </c>
      <c r="BD54" s="99" t="s">
        <v>38</v>
      </c>
      <c r="BE54" s="99" t="s">
        <v>38</v>
      </c>
      <c r="BF54" s="99" t="s">
        <v>38</v>
      </c>
      <c r="BG54" s="99" t="s">
        <v>38</v>
      </c>
      <c r="BH54" s="99" t="s">
        <v>38</v>
      </c>
      <c r="BI54" s="99" t="s">
        <v>38</v>
      </c>
      <c r="BJ54" s="99" t="s">
        <v>38</v>
      </c>
      <c r="BK54" s="99" t="s">
        <v>1044</v>
      </c>
      <c r="BL54" s="99" t="s">
        <v>38</v>
      </c>
      <c r="BM54" s="99" t="s">
        <v>1044</v>
      </c>
      <c r="BN54" s="99" t="s">
        <v>38</v>
      </c>
      <c r="BO54" s="99" t="s">
        <v>543</v>
      </c>
      <c r="BP54" s="99" t="s">
        <v>38</v>
      </c>
      <c r="BQ54" s="99" t="s">
        <v>1044</v>
      </c>
      <c r="BR54" s="99" t="s">
        <v>38</v>
      </c>
      <c r="BS54" s="99" t="s">
        <v>38</v>
      </c>
      <c r="BT54" s="99" t="s">
        <v>38</v>
      </c>
      <c r="BU54" s="99" t="s">
        <v>38</v>
      </c>
      <c r="BV54" s="99" t="s">
        <v>38</v>
      </c>
      <c r="BW54" s="99" t="s">
        <v>38</v>
      </c>
      <c r="BX54" s="99" t="s">
        <v>38</v>
      </c>
      <c r="BY54" s="98" t="s">
        <v>1498</v>
      </c>
      <c r="BZ54" s="98" t="s">
        <v>38</v>
      </c>
      <c r="CA54" s="99" t="s">
        <v>125</v>
      </c>
    </row>
    <row r="55" spans="1:79" ht="27">
      <c r="A55" s="97">
        <v>54</v>
      </c>
      <c r="B55" s="99">
        <v>28</v>
      </c>
      <c r="C55" s="99" t="s">
        <v>39</v>
      </c>
      <c r="D55" s="99" t="s">
        <v>563</v>
      </c>
      <c r="E55" s="99" t="s">
        <v>38</v>
      </c>
      <c r="F55" s="99" t="s">
        <v>473</v>
      </c>
      <c r="G55" s="99" t="s">
        <v>563</v>
      </c>
      <c r="H55" s="99" t="s">
        <v>38</v>
      </c>
      <c r="I55" s="99" t="s">
        <v>662</v>
      </c>
      <c r="J55" s="99" t="s">
        <v>683</v>
      </c>
      <c r="K55" s="99" t="s">
        <v>1499</v>
      </c>
      <c r="L55" s="99" t="s">
        <v>853</v>
      </c>
      <c r="M55" s="99" t="s">
        <v>854</v>
      </c>
      <c r="N55" s="99" t="s">
        <v>38</v>
      </c>
      <c r="O55" s="99" t="s">
        <v>353</v>
      </c>
      <c r="P55" s="99" t="s">
        <v>38</v>
      </c>
      <c r="Q55" s="99" t="s">
        <v>38</v>
      </c>
      <c r="R55" s="99" t="s">
        <v>38</v>
      </c>
      <c r="S55" s="99" t="s">
        <v>38</v>
      </c>
      <c r="T55" s="99" t="s">
        <v>38</v>
      </c>
      <c r="U55" s="99" t="s">
        <v>38</v>
      </c>
      <c r="V55" s="99" t="s">
        <v>38</v>
      </c>
      <c r="W55" s="99" t="s">
        <v>38</v>
      </c>
      <c r="X55" s="99" t="s">
        <v>282</v>
      </c>
      <c r="Y55" s="99" t="s">
        <v>773</v>
      </c>
      <c r="Z55" s="98" t="s">
        <v>751</v>
      </c>
      <c r="AA55" s="99" t="s">
        <v>38</v>
      </c>
      <c r="AB55" s="99" t="s">
        <v>38</v>
      </c>
      <c r="AC55" s="99" t="s">
        <v>38</v>
      </c>
      <c r="AD55" s="99" t="s">
        <v>38</v>
      </c>
      <c r="AE55" s="99" t="s">
        <v>38</v>
      </c>
      <c r="AF55" s="99" t="s">
        <v>38</v>
      </c>
      <c r="AG55" s="99" t="s">
        <v>38</v>
      </c>
      <c r="AH55" s="99" t="s">
        <v>38</v>
      </c>
      <c r="AI55" s="99" t="s">
        <v>38</v>
      </c>
      <c r="AJ55" s="99" t="s">
        <v>38</v>
      </c>
      <c r="AK55" s="99" t="s">
        <v>38</v>
      </c>
      <c r="AL55" s="99" t="s">
        <v>38</v>
      </c>
      <c r="AM55" s="99" t="s">
        <v>38</v>
      </c>
      <c r="AN55" s="99" t="s">
        <v>38</v>
      </c>
      <c r="AO55" s="99" t="s">
        <v>38</v>
      </c>
      <c r="AP55" s="99" t="s">
        <v>38</v>
      </c>
      <c r="AQ55" s="99" t="s">
        <v>38</v>
      </c>
      <c r="AR55" s="99" t="s">
        <v>38</v>
      </c>
      <c r="AS55" s="99" t="s">
        <v>38</v>
      </c>
      <c r="AT55" s="99" t="s">
        <v>38</v>
      </c>
      <c r="AU55" s="99" t="s">
        <v>38</v>
      </c>
      <c r="AV55" s="99" t="s">
        <v>38</v>
      </c>
      <c r="AW55" s="99" t="s">
        <v>38</v>
      </c>
      <c r="AX55" s="99" t="s">
        <v>38</v>
      </c>
      <c r="AY55" s="99" t="s">
        <v>38</v>
      </c>
      <c r="AZ55" s="99" t="s">
        <v>38</v>
      </c>
      <c r="BA55" s="99" t="s">
        <v>38</v>
      </c>
      <c r="BB55" s="99" t="s">
        <v>38</v>
      </c>
      <c r="BC55" s="99" t="s">
        <v>38</v>
      </c>
      <c r="BD55" s="99" t="s">
        <v>38</v>
      </c>
      <c r="BE55" s="99" t="s">
        <v>38</v>
      </c>
      <c r="BF55" s="99" t="s">
        <v>38</v>
      </c>
      <c r="BG55" s="99" t="s">
        <v>38</v>
      </c>
      <c r="BH55" s="99" t="s">
        <v>38</v>
      </c>
      <c r="BI55" s="99" t="s">
        <v>38</v>
      </c>
      <c r="BJ55" s="99" t="s">
        <v>38</v>
      </c>
      <c r="BK55" s="99" t="s">
        <v>1044</v>
      </c>
      <c r="BL55" s="99" t="s">
        <v>38</v>
      </c>
      <c r="BM55" s="99" t="s">
        <v>280</v>
      </c>
      <c r="BN55" s="99" t="s">
        <v>38</v>
      </c>
      <c r="BO55" s="99" t="s">
        <v>1044</v>
      </c>
      <c r="BP55" s="99" t="s">
        <v>38</v>
      </c>
      <c r="BQ55" s="99" t="s">
        <v>1044</v>
      </c>
      <c r="BR55" s="99" t="s">
        <v>38</v>
      </c>
      <c r="BS55" s="99" t="s">
        <v>38</v>
      </c>
      <c r="BT55" s="99" t="s">
        <v>38</v>
      </c>
      <c r="BU55" s="99" t="s">
        <v>38</v>
      </c>
      <c r="BV55" s="99" t="s">
        <v>38</v>
      </c>
      <c r="BW55" s="99" t="s">
        <v>38</v>
      </c>
      <c r="BX55" s="99" t="s">
        <v>38</v>
      </c>
      <c r="BY55" s="99" t="s">
        <v>46</v>
      </c>
      <c r="BZ55" s="98" t="s">
        <v>38</v>
      </c>
      <c r="CA55" s="99" t="s">
        <v>740</v>
      </c>
    </row>
    <row r="56" spans="1:79" ht="57.75">
      <c r="A56" s="97">
        <v>55</v>
      </c>
      <c r="B56" s="99">
        <v>155</v>
      </c>
      <c r="C56" s="99" t="s">
        <v>307</v>
      </c>
      <c r="D56" s="99" t="s">
        <v>563</v>
      </c>
      <c r="E56" s="99" t="s">
        <v>38</v>
      </c>
      <c r="F56" s="99" t="s">
        <v>473</v>
      </c>
      <c r="G56" s="99" t="s">
        <v>563</v>
      </c>
      <c r="H56" s="99" t="s">
        <v>38</v>
      </c>
      <c r="I56" s="99" t="s">
        <v>196</v>
      </c>
      <c r="J56" s="99" t="s">
        <v>679</v>
      </c>
      <c r="K56" s="99" t="s">
        <v>1500</v>
      </c>
      <c r="L56" s="99" t="s">
        <v>802</v>
      </c>
      <c r="M56" s="99" t="s">
        <v>11</v>
      </c>
      <c r="N56" s="126" t="s">
        <v>1619</v>
      </c>
      <c r="O56" s="99" t="s">
        <v>353</v>
      </c>
      <c r="P56" s="99" t="s">
        <v>38</v>
      </c>
      <c r="Q56" s="99" t="s">
        <v>38</v>
      </c>
      <c r="R56" s="99" t="s">
        <v>38</v>
      </c>
      <c r="S56" s="99" t="s">
        <v>38</v>
      </c>
      <c r="T56" s="99" t="s">
        <v>38</v>
      </c>
      <c r="U56" s="99" t="s">
        <v>38</v>
      </c>
      <c r="V56" s="99" t="s">
        <v>38</v>
      </c>
      <c r="W56" s="99" t="s">
        <v>38</v>
      </c>
      <c r="X56" s="99" t="s">
        <v>996</v>
      </c>
      <c r="Y56" s="99" t="s">
        <v>773</v>
      </c>
      <c r="Z56" s="98" t="s">
        <v>751</v>
      </c>
      <c r="AA56" s="99" t="s">
        <v>38</v>
      </c>
      <c r="AB56" s="99" t="s">
        <v>38</v>
      </c>
      <c r="AC56" s="99" t="s">
        <v>38</v>
      </c>
      <c r="AD56" s="99" t="s">
        <v>38</v>
      </c>
      <c r="AE56" s="99" t="s">
        <v>38</v>
      </c>
      <c r="AF56" s="99" t="s">
        <v>38</v>
      </c>
      <c r="AG56" s="99" t="s">
        <v>38</v>
      </c>
      <c r="AH56" s="99" t="s">
        <v>38</v>
      </c>
      <c r="AI56" s="99" t="s">
        <v>38</v>
      </c>
      <c r="AJ56" s="99" t="s">
        <v>38</v>
      </c>
      <c r="AK56" s="99" t="s">
        <v>38</v>
      </c>
      <c r="AL56" s="99" t="s">
        <v>38</v>
      </c>
      <c r="AM56" s="99" t="s">
        <v>38</v>
      </c>
      <c r="AN56" s="99" t="s">
        <v>38</v>
      </c>
      <c r="AO56" s="99" t="s">
        <v>38</v>
      </c>
      <c r="AP56" s="99" t="s">
        <v>38</v>
      </c>
      <c r="AQ56" s="99" t="s">
        <v>38</v>
      </c>
      <c r="AR56" s="99" t="s">
        <v>38</v>
      </c>
      <c r="AS56" s="99" t="s">
        <v>38</v>
      </c>
      <c r="AT56" s="99" t="s">
        <v>38</v>
      </c>
      <c r="AU56" s="99" t="s">
        <v>38</v>
      </c>
      <c r="AV56" s="99" t="s">
        <v>38</v>
      </c>
      <c r="AW56" s="99" t="s">
        <v>38</v>
      </c>
      <c r="AX56" s="99" t="s">
        <v>38</v>
      </c>
      <c r="AY56" s="99" t="s">
        <v>38</v>
      </c>
      <c r="AZ56" s="99" t="s">
        <v>38</v>
      </c>
      <c r="BA56" s="99" t="s">
        <v>38</v>
      </c>
      <c r="BB56" s="99" t="s">
        <v>38</v>
      </c>
      <c r="BC56" s="99" t="s">
        <v>38</v>
      </c>
      <c r="BD56" s="99" t="s">
        <v>38</v>
      </c>
      <c r="BE56" s="99" t="s">
        <v>38</v>
      </c>
      <c r="BF56" s="99" t="s">
        <v>38</v>
      </c>
      <c r="BG56" s="99" t="s">
        <v>38</v>
      </c>
      <c r="BH56" s="99" t="s">
        <v>38</v>
      </c>
      <c r="BI56" s="99" t="s">
        <v>38</v>
      </c>
      <c r="BJ56" s="99" t="s">
        <v>38</v>
      </c>
      <c r="BK56" s="99" t="s">
        <v>1044</v>
      </c>
      <c r="BL56" s="99" t="s">
        <v>38</v>
      </c>
      <c r="BM56" s="99" t="s">
        <v>1044</v>
      </c>
      <c r="BN56" s="99" t="s">
        <v>38</v>
      </c>
      <c r="BO56" s="99" t="s">
        <v>1044</v>
      </c>
      <c r="BP56" s="99" t="s">
        <v>38</v>
      </c>
      <c r="BQ56" s="99" t="s">
        <v>543</v>
      </c>
      <c r="BR56" s="99" t="s">
        <v>38</v>
      </c>
      <c r="BS56" s="99" t="s">
        <v>38</v>
      </c>
      <c r="BT56" s="99" t="s">
        <v>38</v>
      </c>
      <c r="BU56" s="99" t="s">
        <v>38</v>
      </c>
      <c r="BV56" s="99" t="s">
        <v>38</v>
      </c>
      <c r="BW56" s="99" t="s">
        <v>38</v>
      </c>
      <c r="BX56" s="99" t="s">
        <v>38</v>
      </c>
      <c r="BY56" s="98" t="s">
        <v>1501</v>
      </c>
      <c r="BZ56" s="98" t="s">
        <v>38</v>
      </c>
      <c r="CA56" s="99" t="s">
        <v>1038</v>
      </c>
    </row>
    <row r="57" spans="1:79" ht="57.75">
      <c r="A57" s="97">
        <v>56</v>
      </c>
      <c r="B57" s="99">
        <v>29</v>
      </c>
      <c r="C57" s="99" t="s">
        <v>427</v>
      </c>
      <c r="D57" s="99" t="s">
        <v>563</v>
      </c>
      <c r="E57" s="99" t="s">
        <v>38</v>
      </c>
      <c r="F57" s="99" t="s">
        <v>473</v>
      </c>
      <c r="G57" s="99" t="s">
        <v>563</v>
      </c>
      <c r="H57" s="99" t="s">
        <v>38</v>
      </c>
      <c r="I57" s="99" t="s">
        <v>661</v>
      </c>
      <c r="J57" s="99" t="s">
        <v>707</v>
      </c>
      <c r="K57" s="99" t="s">
        <v>1502</v>
      </c>
      <c r="L57" s="99" t="s">
        <v>878</v>
      </c>
      <c r="M57" s="99" t="s">
        <v>968</v>
      </c>
      <c r="N57" s="126" t="s">
        <v>1618</v>
      </c>
      <c r="O57" s="99" t="s">
        <v>353</v>
      </c>
      <c r="P57" s="99" t="s">
        <v>38</v>
      </c>
      <c r="Q57" s="99" t="s">
        <v>38</v>
      </c>
      <c r="R57" s="99" t="s">
        <v>38</v>
      </c>
      <c r="S57" s="99" t="s">
        <v>38</v>
      </c>
      <c r="T57" s="99" t="s">
        <v>38</v>
      </c>
      <c r="U57" s="99" t="s">
        <v>38</v>
      </c>
      <c r="V57" s="99" t="s">
        <v>38</v>
      </c>
      <c r="W57" s="99" t="s">
        <v>38</v>
      </c>
      <c r="X57" s="99" t="s">
        <v>996</v>
      </c>
      <c r="Y57" s="99" t="s">
        <v>773</v>
      </c>
      <c r="Z57" s="98" t="s">
        <v>1324</v>
      </c>
      <c r="AA57" s="99" t="s">
        <v>38</v>
      </c>
      <c r="AB57" s="99" t="s">
        <v>38</v>
      </c>
      <c r="AC57" s="99" t="s">
        <v>38</v>
      </c>
      <c r="AD57" s="99" t="s">
        <v>38</v>
      </c>
      <c r="AE57" s="99" t="s">
        <v>38</v>
      </c>
      <c r="AF57" s="99" t="s">
        <v>38</v>
      </c>
      <c r="AG57" s="99" t="s">
        <v>38</v>
      </c>
      <c r="AH57" s="99" t="s">
        <v>38</v>
      </c>
      <c r="AI57" s="99" t="s">
        <v>38</v>
      </c>
      <c r="AJ57" s="99" t="s">
        <v>38</v>
      </c>
      <c r="AK57" s="99" t="s">
        <v>38</v>
      </c>
      <c r="AL57" s="99" t="s">
        <v>38</v>
      </c>
      <c r="AM57" s="99" t="s">
        <v>38</v>
      </c>
      <c r="AN57" s="99" t="s">
        <v>38</v>
      </c>
      <c r="AO57" s="99" t="s">
        <v>38</v>
      </c>
      <c r="AP57" s="99" t="s">
        <v>38</v>
      </c>
      <c r="AQ57" s="99" t="s">
        <v>38</v>
      </c>
      <c r="AR57" s="99" t="s">
        <v>38</v>
      </c>
      <c r="AS57" s="99" t="s">
        <v>38</v>
      </c>
      <c r="AT57" s="99" t="s">
        <v>38</v>
      </c>
      <c r="AU57" s="99" t="s">
        <v>38</v>
      </c>
      <c r="AV57" s="99" t="s">
        <v>38</v>
      </c>
      <c r="AW57" s="99" t="s">
        <v>38</v>
      </c>
      <c r="AX57" s="99" t="s">
        <v>38</v>
      </c>
      <c r="AY57" s="99" t="s">
        <v>38</v>
      </c>
      <c r="AZ57" s="99" t="s">
        <v>38</v>
      </c>
      <c r="BA57" s="99" t="s">
        <v>38</v>
      </c>
      <c r="BB57" s="99" t="s">
        <v>38</v>
      </c>
      <c r="BC57" s="99" t="s">
        <v>38</v>
      </c>
      <c r="BD57" s="99" t="s">
        <v>38</v>
      </c>
      <c r="BE57" s="99" t="s">
        <v>38</v>
      </c>
      <c r="BF57" s="99" t="s">
        <v>38</v>
      </c>
      <c r="BG57" s="99" t="s">
        <v>38</v>
      </c>
      <c r="BH57" s="99" t="s">
        <v>38</v>
      </c>
      <c r="BI57" s="99" t="s">
        <v>38</v>
      </c>
      <c r="BJ57" s="99" t="s">
        <v>38</v>
      </c>
      <c r="BK57" s="99" t="s">
        <v>1044</v>
      </c>
      <c r="BL57" s="99" t="s">
        <v>38</v>
      </c>
      <c r="BM57" s="99" t="s">
        <v>280</v>
      </c>
      <c r="BN57" s="99" t="s">
        <v>38</v>
      </c>
      <c r="BO57" s="99" t="s">
        <v>280</v>
      </c>
      <c r="BP57" s="99" t="s">
        <v>38</v>
      </c>
      <c r="BQ57" s="99" t="s">
        <v>543</v>
      </c>
      <c r="BR57" s="99" t="s">
        <v>38</v>
      </c>
      <c r="BS57" s="99" t="s">
        <v>38</v>
      </c>
      <c r="BT57" s="99" t="s">
        <v>38</v>
      </c>
      <c r="BU57" s="99" t="s">
        <v>38</v>
      </c>
      <c r="BV57" s="99" t="s">
        <v>38</v>
      </c>
      <c r="BW57" s="99" t="s">
        <v>38</v>
      </c>
      <c r="BX57" s="99" t="s">
        <v>38</v>
      </c>
      <c r="BY57" s="98" t="s">
        <v>1503</v>
      </c>
      <c r="BZ57" s="98" t="s">
        <v>38</v>
      </c>
      <c r="CA57" s="99" t="s">
        <v>999</v>
      </c>
    </row>
    <row r="58" spans="1:79" ht="98.25">
      <c r="A58" s="97">
        <v>57</v>
      </c>
      <c r="B58" s="99">
        <v>92</v>
      </c>
      <c r="C58" s="99" t="s">
        <v>493</v>
      </c>
      <c r="D58" s="99" t="s">
        <v>563</v>
      </c>
      <c r="E58" s="99" t="s">
        <v>38</v>
      </c>
      <c r="F58" s="99" t="s">
        <v>473</v>
      </c>
      <c r="G58" s="99" t="s">
        <v>563</v>
      </c>
      <c r="H58" s="99" t="s">
        <v>38</v>
      </c>
      <c r="I58" s="98" t="s">
        <v>1261</v>
      </c>
      <c r="J58" s="99" t="s">
        <v>338</v>
      </c>
      <c r="K58" s="99" t="s">
        <v>680</v>
      </c>
      <c r="L58" s="99" t="s">
        <v>834</v>
      </c>
      <c r="M58" s="99" t="s">
        <v>841</v>
      </c>
      <c r="N58" s="126" t="s">
        <v>1587</v>
      </c>
      <c r="O58" s="99" t="s">
        <v>823</v>
      </c>
      <c r="P58" s="99" t="s">
        <v>38</v>
      </c>
      <c r="Q58" s="99" t="s">
        <v>38</v>
      </c>
      <c r="R58" s="99" t="s">
        <v>38</v>
      </c>
      <c r="S58" s="99" t="s">
        <v>38</v>
      </c>
      <c r="T58" s="99" t="s">
        <v>38</v>
      </c>
      <c r="U58" s="99" t="s">
        <v>38</v>
      </c>
      <c r="V58" s="99" t="s">
        <v>38</v>
      </c>
      <c r="W58" s="99" t="s">
        <v>38</v>
      </c>
      <c r="X58" s="99" t="s">
        <v>996</v>
      </c>
      <c r="Y58" s="99" t="s">
        <v>773</v>
      </c>
      <c r="Z58" s="98" t="s">
        <v>658</v>
      </c>
      <c r="AA58" s="99" t="s">
        <v>38</v>
      </c>
      <c r="AB58" s="99" t="s">
        <v>38</v>
      </c>
      <c r="AC58" s="99" t="s">
        <v>38</v>
      </c>
      <c r="AD58" s="99" t="s">
        <v>38</v>
      </c>
      <c r="AE58" s="99" t="s">
        <v>543</v>
      </c>
      <c r="AF58" s="99" t="s">
        <v>38</v>
      </c>
      <c r="AG58" s="99" t="s">
        <v>1182</v>
      </c>
      <c r="AH58" s="99" t="s">
        <v>38</v>
      </c>
      <c r="AI58" s="99" t="s">
        <v>1182</v>
      </c>
      <c r="AJ58" s="99" t="s">
        <v>38</v>
      </c>
      <c r="AK58" s="99" t="s">
        <v>543</v>
      </c>
      <c r="AL58" s="99" t="s">
        <v>1054</v>
      </c>
      <c r="AM58" s="99" t="s">
        <v>1182</v>
      </c>
      <c r="AN58" s="99" t="s">
        <v>38</v>
      </c>
      <c r="AO58" s="99" t="s">
        <v>1181</v>
      </c>
      <c r="AP58" s="99" t="s">
        <v>38</v>
      </c>
      <c r="AQ58" s="99" t="s">
        <v>1181</v>
      </c>
      <c r="AR58" s="99" t="s">
        <v>38</v>
      </c>
      <c r="AS58" s="99" t="s">
        <v>1181</v>
      </c>
      <c r="AT58" s="99" t="s">
        <v>38</v>
      </c>
      <c r="AU58" s="99" t="s">
        <v>1182</v>
      </c>
      <c r="AV58" s="99" t="s">
        <v>38</v>
      </c>
      <c r="AW58" s="99" t="s">
        <v>543</v>
      </c>
      <c r="AX58" s="99" t="s">
        <v>38</v>
      </c>
      <c r="AY58" s="99" t="s">
        <v>1182</v>
      </c>
      <c r="AZ58" s="99" t="s">
        <v>38</v>
      </c>
      <c r="BA58" s="99" t="s">
        <v>1182</v>
      </c>
      <c r="BB58" s="99" t="s">
        <v>38</v>
      </c>
      <c r="BC58" s="99" t="s">
        <v>1182</v>
      </c>
      <c r="BD58" s="99" t="s">
        <v>38</v>
      </c>
      <c r="BE58" s="99" t="s">
        <v>1182</v>
      </c>
      <c r="BF58" s="99" t="s">
        <v>38</v>
      </c>
      <c r="BG58" s="99" t="s">
        <v>543</v>
      </c>
      <c r="BH58" s="99" t="s">
        <v>372</v>
      </c>
      <c r="BI58" s="99" t="s">
        <v>1181</v>
      </c>
      <c r="BJ58" s="99" t="s">
        <v>38</v>
      </c>
      <c r="BK58" s="99" t="s">
        <v>38</v>
      </c>
      <c r="BL58" s="99" t="s">
        <v>38</v>
      </c>
      <c r="BM58" s="99" t="s">
        <v>38</v>
      </c>
      <c r="BN58" s="99" t="s">
        <v>38</v>
      </c>
      <c r="BO58" s="99" t="s">
        <v>38</v>
      </c>
      <c r="BP58" s="99" t="s">
        <v>38</v>
      </c>
      <c r="BQ58" s="99" t="s">
        <v>38</v>
      </c>
      <c r="BR58" s="99" t="s">
        <v>38</v>
      </c>
      <c r="BS58" s="99" t="s">
        <v>38</v>
      </c>
      <c r="BT58" s="99" t="s">
        <v>38</v>
      </c>
      <c r="BU58" s="99" t="s">
        <v>130</v>
      </c>
      <c r="BV58" s="101" t="s">
        <v>200</v>
      </c>
      <c r="BW58" s="101" t="s">
        <v>232</v>
      </c>
      <c r="BX58" s="101" t="s">
        <v>173</v>
      </c>
      <c r="BY58" s="98" t="s">
        <v>1504</v>
      </c>
      <c r="BZ58" s="104" t="s">
        <v>98</v>
      </c>
      <c r="CA58" s="99" t="s">
        <v>93</v>
      </c>
    </row>
    <row r="59" spans="1:79" ht="94.5">
      <c r="A59" s="97">
        <v>58</v>
      </c>
      <c r="B59" s="99">
        <v>61</v>
      </c>
      <c r="C59" s="99" t="s">
        <v>48</v>
      </c>
      <c r="D59" s="99" t="s">
        <v>563</v>
      </c>
      <c r="E59" s="99" t="s">
        <v>38</v>
      </c>
      <c r="F59" s="99" t="s">
        <v>473</v>
      </c>
      <c r="G59" s="99" t="s">
        <v>563</v>
      </c>
      <c r="H59" s="99" t="s">
        <v>38</v>
      </c>
      <c r="I59" s="98" t="s">
        <v>1263</v>
      </c>
      <c r="J59" s="99" t="s">
        <v>387</v>
      </c>
      <c r="K59" s="99" t="s">
        <v>18</v>
      </c>
      <c r="L59" s="99" t="s">
        <v>857</v>
      </c>
      <c r="M59" s="99" t="s">
        <v>955</v>
      </c>
      <c r="N59" s="106" t="s">
        <v>980</v>
      </c>
      <c r="O59" s="99" t="s">
        <v>823</v>
      </c>
      <c r="P59" s="99" t="s">
        <v>38</v>
      </c>
      <c r="Q59" s="99" t="s">
        <v>38</v>
      </c>
      <c r="R59" s="99" t="s">
        <v>38</v>
      </c>
      <c r="S59" s="99" t="s">
        <v>38</v>
      </c>
      <c r="T59" s="99" t="s">
        <v>38</v>
      </c>
      <c r="U59" s="99" t="s">
        <v>38</v>
      </c>
      <c r="V59" s="99" t="s">
        <v>38</v>
      </c>
      <c r="W59" s="99" t="s">
        <v>38</v>
      </c>
      <c r="X59" s="99" t="s">
        <v>996</v>
      </c>
      <c r="Y59" s="99" t="s">
        <v>574</v>
      </c>
      <c r="Z59" s="98" t="s">
        <v>1293</v>
      </c>
      <c r="AA59" s="99" t="s">
        <v>38</v>
      </c>
      <c r="AB59" s="99" t="s">
        <v>38</v>
      </c>
      <c r="AC59" s="99" t="s">
        <v>38</v>
      </c>
      <c r="AD59" s="99" t="s">
        <v>38</v>
      </c>
      <c r="AE59" s="101" t="s">
        <v>1367</v>
      </c>
      <c r="AF59" s="99" t="s">
        <v>38</v>
      </c>
      <c r="AG59" s="101" t="s">
        <v>1367</v>
      </c>
      <c r="AH59" s="99" t="s">
        <v>38</v>
      </c>
      <c r="AI59" s="99" t="s">
        <v>1182</v>
      </c>
      <c r="AJ59" s="99" t="s">
        <v>38</v>
      </c>
      <c r="AK59" s="99" t="s">
        <v>1182</v>
      </c>
      <c r="AL59" s="99" t="s">
        <v>38</v>
      </c>
      <c r="AM59" s="101" t="s">
        <v>1367</v>
      </c>
      <c r="AN59" s="99" t="s">
        <v>38</v>
      </c>
      <c r="AO59" s="99" t="s">
        <v>1181</v>
      </c>
      <c r="AP59" s="99" t="s">
        <v>38</v>
      </c>
      <c r="AQ59" s="99" t="s">
        <v>1181</v>
      </c>
      <c r="AR59" s="99" t="s">
        <v>38</v>
      </c>
      <c r="AS59" s="99" t="s">
        <v>1181</v>
      </c>
      <c r="AT59" s="99" t="s">
        <v>38</v>
      </c>
      <c r="AU59" s="99" t="s">
        <v>1181</v>
      </c>
      <c r="AV59" s="99" t="s">
        <v>38</v>
      </c>
      <c r="AW59" s="99" t="s">
        <v>1181</v>
      </c>
      <c r="AX59" s="99" t="s">
        <v>38</v>
      </c>
      <c r="AY59" s="99" t="s">
        <v>1181</v>
      </c>
      <c r="AZ59" s="99" t="s">
        <v>38</v>
      </c>
      <c r="BA59" s="99" t="s">
        <v>543</v>
      </c>
      <c r="BB59" s="99" t="s">
        <v>38</v>
      </c>
      <c r="BC59" s="99" t="s">
        <v>543</v>
      </c>
      <c r="BD59" s="99" t="s">
        <v>38</v>
      </c>
      <c r="BE59" s="99" t="s">
        <v>1182</v>
      </c>
      <c r="BF59" s="99" t="s">
        <v>38</v>
      </c>
      <c r="BG59" s="99" t="s">
        <v>1182</v>
      </c>
      <c r="BH59" s="99" t="s">
        <v>38</v>
      </c>
      <c r="BI59" s="99" t="s">
        <v>1181</v>
      </c>
      <c r="BJ59" s="99" t="s">
        <v>38</v>
      </c>
      <c r="BK59" s="99" t="s">
        <v>38</v>
      </c>
      <c r="BL59" s="99" t="s">
        <v>38</v>
      </c>
      <c r="BM59" s="99" t="s">
        <v>38</v>
      </c>
      <c r="BN59" s="99" t="s">
        <v>38</v>
      </c>
      <c r="BO59" s="99" t="s">
        <v>38</v>
      </c>
      <c r="BP59" s="99" t="s">
        <v>38</v>
      </c>
      <c r="BQ59" s="99" t="s">
        <v>38</v>
      </c>
      <c r="BR59" s="99" t="s">
        <v>38</v>
      </c>
      <c r="BS59" s="99" t="s">
        <v>38</v>
      </c>
      <c r="BT59" s="99" t="s">
        <v>38</v>
      </c>
      <c r="BU59" s="101" t="s">
        <v>130</v>
      </c>
      <c r="BV59" s="101" t="s">
        <v>200</v>
      </c>
      <c r="BW59" s="99" t="s">
        <v>725</v>
      </c>
      <c r="BX59" s="101" t="s">
        <v>164</v>
      </c>
      <c r="BY59" s="98" t="s">
        <v>1235</v>
      </c>
      <c r="BZ59" s="98" t="s">
        <v>38</v>
      </c>
      <c r="CA59" s="99" t="s">
        <v>1137</v>
      </c>
    </row>
    <row r="60" spans="1:79" ht="84.75">
      <c r="A60" s="97">
        <v>59</v>
      </c>
      <c r="B60" s="99">
        <v>140</v>
      </c>
      <c r="C60" s="99" t="s">
        <v>156</v>
      </c>
      <c r="D60" s="99" t="s">
        <v>563</v>
      </c>
      <c r="E60" s="99" t="s">
        <v>38</v>
      </c>
      <c r="F60" s="99" t="s">
        <v>473</v>
      </c>
      <c r="G60" s="99" t="s">
        <v>563</v>
      </c>
      <c r="H60" s="99" t="s">
        <v>38</v>
      </c>
      <c r="I60" s="98" t="s">
        <v>916</v>
      </c>
      <c r="J60" s="99" t="s">
        <v>682</v>
      </c>
      <c r="K60" s="99" t="s">
        <v>743</v>
      </c>
      <c r="L60" s="99" t="s">
        <v>804</v>
      </c>
      <c r="M60" s="99" t="s">
        <v>519</v>
      </c>
      <c r="N60" s="126" t="s">
        <v>1597</v>
      </c>
      <c r="O60" s="99" t="s">
        <v>823</v>
      </c>
      <c r="P60" s="99" t="s">
        <v>38</v>
      </c>
      <c r="Q60" s="99" t="s">
        <v>38</v>
      </c>
      <c r="R60" s="99" t="s">
        <v>38</v>
      </c>
      <c r="S60" s="99" t="s">
        <v>38</v>
      </c>
      <c r="T60" s="99" t="s">
        <v>38</v>
      </c>
      <c r="U60" s="99" t="s">
        <v>38</v>
      </c>
      <c r="V60" s="99" t="s">
        <v>38</v>
      </c>
      <c r="W60" s="99" t="s">
        <v>38</v>
      </c>
      <c r="X60" s="99" t="s">
        <v>996</v>
      </c>
      <c r="Y60" s="99" t="s">
        <v>773</v>
      </c>
      <c r="Z60" s="98" t="s">
        <v>658</v>
      </c>
      <c r="AA60" s="99" t="s">
        <v>38</v>
      </c>
      <c r="AB60" s="99" t="s">
        <v>38</v>
      </c>
      <c r="AC60" s="99" t="s">
        <v>38</v>
      </c>
      <c r="AD60" s="99" t="s">
        <v>38</v>
      </c>
      <c r="AE60" s="99" t="s">
        <v>543</v>
      </c>
      <c r="AF60" s="99" t="s">
        <v>38</v>
      </c>
      <c r="AG60" s="99" t="s">
        <v>1182</v>
      </c>
      <c r="AH60" s="99" t="s">
        <v>38</v>
      </c>
      <c r="AI60" s="99" t="s">
        <v>1182</v>
      </c>
      <c r="AJ60" s="99" t="s">
        <v>38</v>
      </c>
      <c r="AK60" s="99" t="s">
        <v>1182</v>
      </c>
      <c r="AL60" s="99" t="s">
        <v>38</v>
      </c>
      <c r="AM60" s="99" t="s">
        <v>543</v>
      </c>
      <c r="AN60" s="99" t="s">
        <v>38</v>
      </c>
      <c r="AO60" s="99" t="s">
        <v>543</v>
      </c>
      <c r="AP60" s="99" t="s">
        <v>38</v>
      </c>
      <c r="AQ60" s="99" t="s">
        <v>1181</v>
      </c>
      <c r="AR60" s="99" t="s">
        <v>38</v>
      </c>
      <c r="AS60" s="99" t="s">
        <v>1181</v>
      </c>
      <c r="AT60" s="99" t="s">
        <v>38</v>
      </c>
      <c r="AU60" s="99" t="s">
        <v>1182</v>
      </c>
      <c r="AV60" s="99" t="s">
        <v>38</v>
      </c>
      <c r="AW60" s="99" t="s">
        <v>1182</v>
      </c>
      <c r="AX60" s="99" t="s">
        <v>38</v>
      </c>
      <c r="AY60" s="99" t="s">
        <v>1182</v>
      </c>
      <c r="AZ60" s="99" t="s">
        <v>38</v>
      </c>
      <c r="BA60" s="99" t="s">
        <v>1182</v>
      </c>
      <c r="BB60" s="99" t="s">
        <v>38</v>
      </c>
      <c r="BC60" s="99" t="s">
        <v>1182</v>
      </c>
      <c r="BD60" s="99" t="s">
        <v>38</v>
      </c>
      <c r="BE60" s="99" t="s">
        <v>1182</v>
      </c>
      <c r="BF60" s="99" t="s">
        <v>38</v>
      </c>
      <c r="BG60" s="99" t="s">
        <v>1182</v>
      </c>
      <c r="BH60" s="99" t="s">
        <v>38</v>
      </c>
      <c r="BI60" s="99" t="s">
        <v>1181</v>
      </c>
      <c r="BJ60" s="99" t="s">
        <v>38</v>
      </c>
      <c r="BK60" s="99" t="s">
        <v>38</v>
      </c>
      <c r="BL60" s="99" t="s">
        <v>38</v>
      </c>
      <c r="BM60" s="99" t="s">
        <v>38</v>
      </c>
      <c r="BN60" s="99" t="s">
        <v>38</v>
      </c>
      <c r="BO60" s="99" t="s">
        <v>38</v>
      </c>
      <c r="BP60" s="99" t="s">
        <v>38</v>
      </c>
      <c r="BQ60" s="99" t="s">
        <v>38</v>
      </c>
      <c r="BR60" s="99" t="s">
        <v>38</v>
      </c>
      <c r="BS60" s="99" t="s">
        <v>38</v>
      </c>
      <c r="BT60" s="99" t="s">
        <v>38</v>
      </c>
      <c r="BU60" s="99" t="s">
        <v>130</v>
      </c>
      <c r="BV60" s="99" t="s">
        <v>200</v>
      </c>
      <c r="BW60" s="99" t="s">
        <v>725</v>
      </c>
      <c r="BX60" s="99" t="s">
        <v>164</v>
      </c>
      <c r="BY60" s="99" t="s">
        <v>784</v>
      </c>
      <c r="BZ60" s="98" t="s">
        <v>1505</v>
      </c>
      <c r="CA60" s="99" t="s">
        <v>1105</v>
      </c>
    </row>
    <row r="61" spans="1:79" ht="27">
      <c r="A61" s="97">
        <v>60</v>
      </c>
      <c r="B61" s="99">
        <v>145</v>
      </c>
      <c r="C61" s="99" t="s">
        <v>441</v>
      </c>
      <c r="D61" s="99" t="s">
        <v>563</v>
      </c>
      <c r="E61" s="99" t="s">
        <v>38</v>
      </c>
      <c r="F61" s="99" t="s">
        <v>473</v>
      </c>
      <c r="G61" s="99" t="s">
        <v>563</v>
      </c>
      <c r="H61" s="99" t="s">
        <v>38</v>
      </c>
      <c r="I61" s="98" t="s">
        <v>1216</v>
      </c>
      <c r="J61" s="99" t="s">
        <v>21</v>
      </c>
      <c r="K61" s="99" t="s">
        <v>1506</v>
      </c>
      <c r="L61" s="99" t="s">
        <v>803</v>
      </c>
      <c r="M61" s="99" t="s">
        <v>635</v>
      </c>
      <c r="N61" s="99" t="s">
        <v>38</v>
      </c>
      <c r="O61" s="99" t="s">
        <v>823</v>
      </c>
      <c r="P61" s="99" t="s">
        <v>38</v>
      </c>
      <c r="Q61" s="99" t="s">
        <v>38</v>
      </c>
      <c r="R61" s="99" t="s">
        <v>38</v>
      </c>
      <c r="S61" s="99" t="s">
        <v>38</v>
      </c>
      <c r="T61" s="99" t="s">
        <v>38</v>
      </c>
      <c r="U61" s="99" t="s">
        <v>38</v>
      </c>
      <c r="V61" s="99" t="s">
        <v>38</v>
      </c>
      <c r="W61" s="99" t="s">
        <v>38</v>
      </c>
      <c r="X61" s="99" t="s">
        <v>282</v>
      </c>
      <c r="Y61" s="99" t="s">
        <v>982</v>
      </c>
      <c r="Z61" s="98" t="s">
        <v>658</v>
      </c>
      <c r="AA61" s="99" t="s">
        <v>38</v>
      </c>
      <c r="AB61" s="99" t="s">
        <v>38</v>
      </c>
      <c r="AC61" s="99" t="s">
        <v>38</v>
      </c>
      <c r="AD61" s="99" t="s">
        <v>38</v>
      </c>
      <c r="AE61" s="99" t="s">
        <v>543</v>
      </c>
      <c r="AF61" s="99" t="s">
        <v>38</v>
      </c>
      <c r="AG61" s="101" t="s">
        <v>1182</v>
      </c>
      <c r="AH61" s="99" t="s">
        <v>38</v>
      </c>
      <c r="AI61" s="101" t="s">
        <v>1182</v>
      </c>
      <c r="AJ61" s="99" t="s">
        <v>38</v>
      </c>
      <c r="AK61" s="101" t="s">
        <v>1182</v>
      </c>
      <c r="AL61" s="99" t="s">
        <v>38</v>
      </c>
      <c r="AM61" s="99" t="s">
        <v>543</v>
      </c>
      <c r="AN61" s="99" t="s">
        <v>38</v>
      </c>
      <c r="AO61" s="101" t="s">
        <v>1181</v>
      </c>
      <c r="AP61" s="99" t="s">
        <v>38</v>
      </c>
      <c r="AQ61" s="99" t="s">
        <v>1181</v>
      </c>
      <c r="AR61" s="99" t="s">
        <v>38</v>
      </c>
      <c r="AS61" s="99" t="s">
        <v>1181</v>
      </c>
      <c r="AT61" s="99" t="s">
        <v>38</v>
      </c>
      <c r="AU61" s="99" t="s">
        <v>1182</v>
      </c>
      <c r="AV61" s="99" t="s">
        <v>38</v>
      </c>
      <c r="AW61" s="99" t="s">
        <v>543</v>
      </c>
      <c r="AX61" s="99" t="s">
        <v>38</v>
      </c>
      <c r="AY61" s="99" t="s">
        <v>1182</v>
      </c>
      <c r="AZ61" s="99" t="s">
        <v>38</v>
      </c>
      <c r="BA61" s="99" t="s">
        <v>543</v>
      </c>
      <c r="BB61" s="99" t="s">
        <v>38</v>
      </c>
      <c r="BC61" s="101" t="s">
        <v>1182</v>
      </c>
      <c r="BD61" s="99" t="s">
        <v>38</v>
      </c>
      <c r="BE61" s="101" t="s">
        <v>1182</v>
      </c>
      <c r="BF61" s="99" t="s">
        <v>38</v>
      </c>
      <c r="BG61" s="99" t="s">
        <v>543</v>
      </c>
      <c r="BH61" s="99" t="s">
        <v>38</v>
      </c>
      <c r="BI61" s="99" t="s">
        <v>1181</v>
      </c>
      <c r="BJ61" s="99" t="s">
        <v>38</v>
      </c>
      <c r="BK61" s="99" t="s">
        <v>38</v>
      </c>
      <c r="BL61" s="99" t="s">
        <v>38</v>
      </c>
      <c r="BM61" s="99" t="s">
        <v>38</v>
      </c>
      <c r="BN61" s="99" t="s">
        <v>38</v>
      </c>
      <c r="BO61" s="99" t="s">
        <v>38</v>
      </c>
      <c r="BP61" s="99" t="s">
        <v>38</v>
      </c>
      <c r="BQ61" s="99" t="s">
        <v>38</v>
      </c>
      <c r="BR61" s="99" t="s">
        <v>38</v>
      </c>
      <c r="BS61" s="99" t="s">
        <v>38</v>
      </c>
      <c r="BT61" s="99" t="s">
        <v>38</v>
      </c>
      <c r="BU61" s="99" t="s">
        <v>164</v>
      </c>
      <c r="BV61" s="99" t="s">
        <v>87</v>
      </c>
      <c r="BW61" s="99" t="s">
        <v>725</v>
      </c>
      <c r="BX61" s="99" t="s">
        <v>194</v>
      </c>
      <c r="BY61" s="99" t="s">
        <v>621</v>
      </c>
      <c r="BZ61" s="98" t="s">
        <v>38</v>
      </c>
      <c r="CA61" s="99" t="s">
        <v>1103</v>
      </c>
    </row>
    <row r="62" spans="1:79" ht="98.25">
      <c r="A62" s="97">
        <v>61</v>
      </c>
      <c r="B62" s="99">
        <v>20</v>
      </c>
      <c r="C62" s="99" t="s">
        <v>542</v>
      </c>
      <c r="D62" s="99" t="s">
        <v>563</v>
      </c>
      <c r="E62" s="99" t="s">
        <v>38</v>
      </c>
      <c r="F62" s="99" t="s">
        <v>473</v>
      </c>
      <c r="G62" s="99" t="s">
        <v>563</v>
      </c>
      <c r="H62" s="99" t="s">
        <v>38</v>
      </c>
      <c r="I62" s="98" t="s">
        <v>1264</v>
      </c>
      <c r="J62" s="99" t="s">
        <v>702</v>
      </c>
      <c r="K62" s="99" t="s">
        <v>727</v>
      </c>
      <c r="L62" s="99" t="s">
        <v>405</v>
      </c>
      <c r="M62" s="99" t="s">
        <v>601</v>
      </c>
      <c r="N62" s="126" t="s">
        <v>1604</v>
      </c>
      <c r="O62" s="99" t="s">
        <v>823</v>
      </c>
      <c r="P62" s="99" t="s">
        <v>38</v>
      </c>
      <c r="Q62" s="99" t="s">
        <v>38</v>
      </c>
      <c r="R62" s="99" t="s">
        <v>38</v>
      </c>
      <c r="S62" s="99" t="s">
        <v>38</v>
      </c>
      <c r="T62" s="99" t="s">
        <v>38</v>
      </c>
      <c r="U62" s="99" t="s">
        <v>38</v>
      </c>
      <c r="V62" s="99" t="s">
        <v>38</v>
      </c>
      <c r="W62" s="99" t="s">
        <v>38</v>
      </c>
      <c r="X62" s="99" t="s">
        <v>282</v>
      </c>
      <c r="Y62" s="99" t="s">
        <v>982</v>
      </c>
      <c r="Z62" s="98" t="s">
        <v>1314</v>
      </c>
      <c r="AA62" s="99" t="s">
        <v>38</v>
      </c>
      <c r="AB62" s="99" t="s">
        <v>38</v>
      </c>
      <c r="AC62" s="99" t="s">
        <v>38</v>
      </c>
      <c r="AD62" s="99" t="s">
        <v>38</v>
      </c>
      <c r="AE62" s="99" t="s">
        <v>1182</v>
      </c>
      <c r="AF62" s="99" t="s">
        <v>38</v>
      </c>
      <c r="AG62" s="99" t="s">
        <v>1182</v>
      </c>
      <c r="AH62" s="99" t="s">
        <v>38</v>
      </c>
      <c r="AI62" s="99" t="s">
        <v>1182</v>
      </c>
      <c r="AJ62" s="99" t="s">
        <v>38</v>
      </c>
      <c r="AK62" s="99" t="s">
        <v>1182</v>
      </c>
      <c r="AL62" s="99" t="s">
        <v>38</v>
      </c>
      <c r="AM62" s="99" t="s">
        <v>1182</v>
      </c>
      <c r="AN62" s="99" t="s">
        <v>38</v>
      </c>
      <c r="AO62" s="99" t="s">
        <v>1181</v>
      </c>
      <c r="AP62" s="99" t="s">
        <v>38</v>
      </c>
      <c r="AQ62" s="101" t="s">
        <v>1181</v>
      </c>
      <c r="AR62" s="99" t="s">
        <v>38</v>
      </c>
      <c r="AS62" s="101" t="s">
        <v>1181</v>
      </c>
      <c r="AT62" s="99" t="s">
        <v>38</v>
      </c>
      <c r="AU62" s="99" t="s">
        <v>1182</v>
      </c>
      <c r="AV62" s="99" t="s">
        <v>38</v>
      </c>
      <c r="AW62" s="101" t="s">
        <v>1367</v>
      </c>
      <c r="AX62" s="99" t="s">
        <v>38</v>
      </c>
      <c r="AY62" s="99" t="s">
        <v>1182</v>
      </c>
      <c r="AZ62" s="99" t="s">
        <v>38</v>
      </c>
      <c r="BA62" s="101" t="s">
        <v>1367</v>
      </c>
      <c r="BB62" s="99" t="s">
        <v>38</v>
      </c>
      <c r="BC62" s="99" t="s">
        <v>1182</v>
      </c>
      <c r="BD62" s="99" t="s">
        <v>38</v>
      </c>
      <c r="BE62" s="99" t="s">
        <v>1182</v>
      </c>
      <c r="BF62" s="99" t="s">
        <v>38</v>
      </c>
      <c r="BG62" s="99" t="s">
        <v>543</v>
      </c>
      <c r="BH62" s="99" t="s">
        <v>38</v>
      </c>
      <c r="BI62" s="99" t="s">
        <v>1181</v>
      </c>
      <c r="BJ62" s="99" t="s">
        <v>38</v>
      </c>
      <c r="BK62" s="99" t="s">
        <v>38</v>
      </c>
      <c r="BL62" s="99" t="s">
        <v>38</v>
      </c>
      <c r="BM62" s="99" t="s">
        <v>38</v>
      </c>
      <c r="BN62" s="99" t="s">
        <v>38</v>
      </c>
      <c r="BO62" s="99" t="s">
        <v>38</v>
      </c>
      <c r="BP62" s="99" t="s">
        <v>38</v>
      </c>
      <c r="BQ62" s="99" t="s">
        <v>38</v>
      </c>
      <c r="BR62" s="99" t="s">
        <v>38</v>
      </c>
      <c r="BS62" s="99" t="s">
        <v>38</v>
      </c>
      <c r="BT62" s="99" t="s">
        <v>38</v>
      </c>
      <c r="BU62" s="99" t="s">
        <v>130</v>
      </c>
      <c r="BV62" s="99" t="s">
        <v>96</v>
      </c>
      <c r="BW62" s="99" t="s">
        <v>236</v>
      </c>
      <c r="BX62" s="99" t="s">
        <v>186</v>
      </c>
      <c r="BY62" s="104" t="s">
        <v>1326</v>
      </c>
      <c r="BZ62" s="98" t="s">
        <v>38</v>
      </c>
      <c r="CA62" s="99" t="s">
        <v>123</v>
      </c>
    </row>
    <row r="63" spans="1:79" ht="111.75">
      <c r="A63" s="97">
        <v>62</v>
      </c>
      <c r="B63" s="99">
        <v>5</v>
      </c>
      <c r="C63" s="99" t="s">
        <v>560</v>
      </c>
      <c r="D63" s="99" t="s">
        <v>563</v>
      </c>
      <c r="E63" s="99" t="s">
        <v>38</v>
      </c>
      <c r="F63" s="99" t="s">
        <v>473</v>
      </c>
      <c r="G63" s="99" t="s">
        <v>563</v>
      </c>
      <c r="H63" s="99" t="s">
        <v>38</v>
      </c>
      <c r="I63" s="98" t="s">
        <v>1265</v>
      </c>
      <c r="J63" s="99" t="s">
        <v>577</v>
      </c>
      <c r="K63" s="99" t="s">
        <v>1507</v>
      </c>
      <c r="L63" s="99" t="s">
        <v>400</v>
      </c>
      <c r="M63" s="99" t="s">
        <v>975</v>
      </c>
      <c r="N63" s="126" t="s">
        <v>1603</v>
      </c>
      <c r="O63" s="99" t="s">
        <v>823</v>
      </c>
      <c r="P63" s="99" t="s">
        <v>38</v>
      </c>
      <c r="Q63" s="99" t="s">
        <v>38</v>
      </c>
      <c r="R63" s="99" t="s">
        <v>38</v>
      </c>
      <c r="S63" s="99" t="s">
        <v>38</v>
      </c>
      <c r="T63" s="99" t="s">
        <v>38</v>
      </c>
      <c r="U63" s="99" t="s">
        <v>38</v>
      </c>
      <c r="V63" s="99" t="s">
        <v>38</v>
      </c>
      <c r="W63" s="99" t="s">
        <v>38</v>
      </c>
      <c r="X63" s="99" t="s">
        <v>282</v>
      </c>
      <c r="Y63" s="99" t="s">
        <v>982</v>
      </c>
      <c r="Z63" s="98" t="s">
        <v>658</v>
      </c>
      <c r="AA63" s="99" t="s">
        <v>38</v>
      </c>
      <c r="AB63" s="99" t="s">
        <v>38</v>
      </c>
      <c r="AC63" s="99" t="s">
        <v>38</v>
      </c>
      <c r="AD63" s="99" t="s">
        <v>38</v>
      </c>
      <c r="AE63" s="99" t="s">
        <v>543</v>
      </c>
      <c r="AF63" s="99" t="s">
        <v>38</v>
      </c>
      <c r="AG63" s="99" t="s">
        <v>543</v>
      </c>
      <c r="AH63" s="99" t="s">
        <v>38</v>
      </c>
      <c r="AI63" s="99" t="s">
        <v>543</v>
      </c>
      <c r="AJ63" s="99" t="s">
        <v>38</v>
      </c>
      <c r="AK63" s="99" t="s">
        <v>543</v>
      </c>
      <c r="AL63" s="99" t="s">
        <v>38</v>
      </c>
      <c r="AM63" s="99" t="s">
        <v>1181</v>
      </c>
      <c r="AN63" s="99" t="s">
        <v>38</v>
      </c>
      <c r="AO63" s="99" t="s">
        <v>1181</v>
      </c>
      <c r="AP63" s="99" t="s">
        <v>38</v>
      </c>
      <c r="AQ63" s="99" t="s">
        <v>1181</v>
      </c>
      <c r="AR63" s="99" t="s">
        <v>38</v>
      </c>
      <c r="AS63" s="99" t="s">
        <v>1181</v>
      </c>
      <c r="AT63" s="99" t="s">
        <v>38</v>
      </c>
      <c r="AU63" s="99" t="s">
        <v>1182</v>
      </c>
      <c r="AV63" s="99" t="s">
        <v>38</v>
      </c>
      <c r="AW63" s="99" t="s">
        <v>1182</v>
      </c>
      <c r="AX63" s="99" t="s">
        <v>38</v>
      </c>
      <c r="AY63" s="99" t="s">
        <v>1181</v>
      </c>
      <c r="AZ63" s="99" t="s">
        <v>38</v>
      </c>
      <c r="BA63" s="99" t="s">
        <v>543</v>
      </c>
      <c r="BB63" s="99" t="s">
        <v>38</v>
      </c>
      <c r="BC63" s="99" t="s">
        <v>1182</v>
      </c>
      <c r="BD63" s="99" t="s">
        <v>38</v>
      </c>
      <c r="BE63" s="99" t="s">
        <v>1182</v>
      </c>
      <c r="BF63" s="99" t="s">
        <v>38</v>
      </c>
      <c r="BG63" s="99" t="s">
        <v>1182</v>
      </c>
      <c r="BH63" s="99" t="s">
        <v>38</v>
      </c>
      <c r="BI63" s="99" t="s">
        <v>1181</v>
      </c>
      <c r="BJ63" s="99" t="s">
        <v>38</v>
      </c>
      <c r="BK63" s="99" t="s">
        <v>38</v>
      </c>
      <c r="BL63" s="99" t="s">
        <v>38</v>
      </c>
      <c r="BM63" s="99" t="s">
        <v>38</v>
      </c>
      <c r="BN63" s="99" t="s">
        <v>38</v>
      </c>
      <c r="BO63" s="99" t="s">
        <v>38</v>
      </c>
      <c r="BP63" s="99" t="s">
        <v>38</v>
      </c>
      <c r="BQ63" s="99" t="s">
        <v>38</v>
      </c>
      <c r="BR63" s="99" t="s">
        <v>38</v>
      </c>
      <c r="BS63" s="99" t="s">
        <v>38</v>
      </c>
      <c r="BT63" s="99" t="s">
        <v>38</v>
      </c>
      <c r="BU63" s="99" t="s">
        <v>164</v>
      </c>
      <c r="BV63" s="99" t="s">
        <v>232</v>
      </c>
      <c r="BW63" s="101" t="s">
        <v>236</v>
      </c>
      <c r="BX63" s="101" t="s">
        <v>96</v>
      </c>
      <c r="BY63" s="98" t="s">
        <v>1113</v>
      </c>
      <c r="BZ63" s="98" t="s">
        <v>38</v>
      </c>
      <c r="CA63" s="99" t="s">
        <v>419</v>
      </c>
    </row>
    <row r="64" spans="1:79" ht="71.25">
      <c r="A64" s="97">
        <v>63</v>
      </c>
      <c r="B64" s="99">
        <v>130</v>
      </c>
      <c r="C64" s="99" t="s">
        <v>464</v>
      </c>
      <c r="D64" s="99" t="s">
        <v>563</v>
      </c>
      <c r="E64" s="99" t="s">
        <v>38</v>
      </c>
      <c r="F64" s="99" t="s">
        <v>473</v>
      </c>
      <c r="G64" s="99" t="s">
        <v>563</v>
      </c>
      <c r="H64" s="99" t="s">
        <v>38</v>
      </c>
      <c r="I64" s="98" t="s">
        <v>981</v>
      </c>
      <c r="J64" s="99" t="s">
        <v>690</v>
      </c>
      <c r="K64" s="99" t="s">
        <v>882</v>
      </c>
      <c r="L64" s="99" t="s">
        <v>344</v>
      </c>
      <c r="M64" s="99" t="s">
        <v>356</v>
      </c>
      <c r="N64" s="126" t="s">
        <v>1631</v>
      </c>
      <c r="O64" s="99" t="s">
        <v>823</v>
      </c>
      <c r="P64" s="99" t="s">
        <v>38</v>
      </c>
      <c r="Q64" s="99" t="s">
        <v>38</v>
      </c>
      <c r="R64" s="99" t="s">
        <v>38</v>
      </c>
      <c r="S64" s="99" t="s">
        <v>38</v>
      </c>
      <c r="T64" s="99" t="s">
        <v>38</v>
      </c>
      <c r="U64" s="99" t="s">
        <v>38</v>
      </c>
      <c r="V64" s="99" t="s">
        <v>38</v>
      </c>
      <c r="W64" s="99" t="s">
        <v>38</v>
      </c>
      <c r="X64" s="99" t="s">
        <v>282</v>
      </c>
      <c r="Y64" s="99" t="s">
        <v>982</v>
      </c>
      <c r="Z64" s="98" t="s">
        <v>658</v>
      </c>
      <c r="AA64" s="99" t="s">
        <v>38</v>
      </c>
      <c r="AB64" s="99" t="s">
        <v>38</v>
      </c>
      <c r="AC64" s="99" t="s">
        <v>38</v>
      </c>
      <c r="AD64" s="99" t="s">
        <v>38</v>
      </c>
      <c r="AE64" s="99" t="s">
        <v>1181</v>
      </c>
      <c r="AF64" s="99" t="s">
        <v>38</v>
      </c>
      <c r="AG64" s="99" t="s">
        <v>543</v>
      </c>
      <c r="AH64" s="99" t="s">
        <v>38</v>
      </c>
      <c r="AI64" s="99" t="s">
        <v>1182</v>
      </c>
      <c r="AJ64" s="99" t="s">
        <v>38</v>
      </c>
      <c r="AK64" s="99" t="s">
        <v>543</v>
      </c>
      <c r="AL64" s="99" t="s">
        <v>38</v>
      </c>
      <c r="AM64" s="99" t="s">
        <v>543</v>
      </c>
      <c r="AN64" s="99" t="s">
        <v>38</v>
      </c>
      <c r="AO64" s="99" t="s">
        <v>1181</v>
      </c>
      <c r="AP64" s="99" t="s">
        <v>38</v>
      </c>
      <c r="AQ64" s="99" t="s">
        <v>1181</v>
      </c>
      <c r="AR64" s="99" t="s">
        <v>38</v>
      </c>
      <c r="AS64" s="99" t="s">
        <v>1181</v>
      </c>
      <c r="AT64" s="99" t="s">
        <v>38</v>
      </c>
      <c r="AU64" s="99" t="s">
        <v>1182</v>
      </c>
      <c r="AV64" s="99" t="s">
        <v>38</v>
      </c>
      <c r="AW64" s="99" t="s">
        <v>1181</v>
      </c>
      <c r="AX64" s="99" t="s">
        <v>38</v>
      </c>
      <c r="AY64" s="99" t="s">
        <v>543</v>
      </c>
      <c r="AZ64" s="99" t="s">
        <v>38</v>
      </c>
      <c r="BA64" s="99" t="s">
        <v>543</v>
      </c>
      <c r="BB64" s="99" t="s">
        <v>38</v>
      </c>
      <c r="BC64" s="99" t="s">
        <v>543</v>
      </c>
      <c r="BD64" s="99" t="s">
        <v>38</v>
      </c>
      <c r="BE64" s="99" t="s">
        <v>1182</v>
      </c>
      <c r="BF64" s="99" t="s">
        <v>38</v>
      </c>
      <c r="BG64" s="99" t="s">
        <v>543</v>
      </c>
      <c r="BH64" s="99" t="s">
        <v>38</v>
      </c>
      <c r="BI64" s="99" t="s">
        <v>1181</v>
      </c>
      <c r="BJ64" s="99" t="s">
        <v>38</v>
      </c>
      <c r="BK64" s="99" t="s">
        <v>38</v>
      </c>
      <c r="BL64" s="99" t="s">
        <v>38</v>
      </c>
      <c r="BM64" s="99" t="s">
        <v>38</v>
      </c>
      <c r="BN64" s="99" t="s">
        <v>38</v>
      </c>
      <c r="BO64" s="99" t="s">
        <v>38</v>
      </c>
      <c r="BP64" s="99" t="s">
        <v>38</v>
      </c>
      <c r="BQ64" s="99" t="s">
        <v>38</v>
      </c>
      <c r="BR64" s="99" t="s">
        <v>38</v>
      </c>
      <c r="BS64" s="99" t="s">
        <v>38</v>
      </c>
      <c r="BT64" s="99" t="s">
        <v>38</v>
      </c>
      <c r="BU64" s="99" t="s">
        <v>164</v>
      </c>
      <c r="BV64" s="99" t="s">
        <v>219</v>
      </c>
      <c r="BW64" s="99" t="s">
        <v>725</v>
      </c>
      <c r="BX64" s="99" t="s">
        <v>186</v>
      </c>
      <c r="BY64" s="99" t="s">
        <v>621</v>
      </c>
      <c r="BZ64" s="98" t="s">
        <v>1508</v>
      </c>
      <c r="CA64" s="99" t="s">
        <v>566</v>
      </c>
    </row>
    <row r="65" spans="1:80" ht="125.25">
      <c r="A65" s="97">
        <v>64</v>
      </c>
      <c r="B65" s="99">
        <v>135</v>
      </c>
      <c r="C65" s="99" t="s">
        <v>370</v>
      </c>
      <c r="D65" s="99" t="s">
        <v>563</v>
      </c>
      <c r="E65" s="99" t="s">
        <v>38</v>
      </c>
      <c r="F65" s="99" t="s">
        <v>473</v>
      </c>
      <c r="G65" s="99" t="s">
        <v>563</v>
      </c>
      <c r="H65" s="99" t="s">
        <v>38</v>
      </c>
      <c r="I65" s="98" t="s">
        <v>345</v>
      </c>
      <c r="J65" s="99" t="s">
        <v>338</v>
      </c>
      <c r="K65" s="99" t="s">
        <v>168</v>
      </c>
      <c r="L65" s="99" t="s">
        <v>358</v>
      </c>
      <c r="M65" s="99" t="s">
        <v>190</v>
      </c>
      <c r="N65" s="126" t="s">
        <v>1612</v>
      </c>
      <c r="O65" s="99" t="s">
        <v>1134</v>
      </c>
      <c r="P65" s="99" t="s">
        <v>38</v>
      </c>
      <c r="Q65" s="99" t="s">
        <v>38</v>
      </c>
      <c r="R65" s="99" t="s">
        <v>38</v>
      </c>
      <c r="S65" s="99" t="s">
        <v>38</v>
      </c>
      <c r="T65" s="99" t="s">
        <v>38</v>
      </c>
      <c r="U65" s="99" t="s">
        <v>38</v>
      </c>
      <c r="V65" s="99" t="s">
        <v>38</v>
      </c>
      <c r="W65" s="99" t="s">
        <v>38</v>
      </c>
      <c r="X65" s="99" t="s">
        <v>282</v>
      </c>
      <c r="Y65" s="99" t="s">
        <v>982</v>
      </c>
      <c r="Z65" s="98" t="s">
        <v>658</v>
      </c>
      <c r="AA65" s="99" t="s">
        <v>38</v>
      </c>
      <c r="AB65" s="99" t="s">
        <v>38</v>
      </c>
      <c r="AC65" s="99" t="s">
        <v>38</v>
      </c>
      <c r="AD65" s="99" t="s">
        <v>38</v>
      </c>
      <c r="AE65" s="101" t="s">
        <v>1182</v>
      </c>
      <c r="AF65" s="99" t="s">
        <v>38</v>
      </c>
      <c r="AG65" s="99" t="s">
        <v>1182</v>
      </c>
      <c r="AH65" s="99" t="s">
        <v>38</v>
      </c>
      <c r="AI65" s="99" t="s">
        <v>1182</v>
      </c>
      <c r="AJ65" s="99" t="s">
        <v>38</v>
      </c>
      <c r="AK65" s="99" t="s">
        <v>543</v>
      </c>
      <c r="AL65" s="99" t="s">
        <v>38</v>
      </c>
      <c r="AM65" s="99" t="s">
        <v>1182</v>
      </c>
      <c r="AN65" s="99" t="s">
        <v>38</v>
      </c>
      <c r="AO65" s="99" t="s">
        <v>1182</v>
      </c>
      <c r="AP65" s="99" t="s">
        <v>38</v>
      </c>
      <c r="AQ65" s="99" t="s">
        <v>1181</v>
      </c>
      <c r="AR65" s="99" t="s">
        <v>38</v>
      </c>
      <c r="AS65" s="99" t="s">
        <v>1181</v>
      </c>
      <c r="AT65" s="99" t="s">
        <v>38</v>
      </c>
      <c r="AU65" s="99" t="s">
        <v>1182</v>
      </c>
      <c r="AV65" s="99" t="s">
        <v>38</v>
      </c>
      <c r="AW65" s="99" t="s">
        <v>1182</v>
      </c>
      <c r="AX65" s="99" t="s">
        <v>38</v>
      </c>
      <c r="AY65" s="99" t="s">
        <v>1182</v>
      </c>
      <c r="AZ65" s="99" t="s">
        <v>38</v>
      </c>
      <c r="BA65" s="99" t="s">
        <v>543</v>
      </c>
      <c r="BB65" s="99" t="s">
        <v>38</v>
      </c>
      <c r="BC65" s="99" t="s">
        <v>1182</v>
      </c>
      <c r="BD65" s="99" t="s">
        <v>38</v>
      </c>
      <c r="BE65" s="99" t="s">
        <v>1182</v>
      </c>
      <c r="BF65" s="99" t="s">
        <v>38</v>
      </c>
      <c r="BG65" s="99" t="s">
        <v>543</v>
      </c>
      <c r="BH65" s="99" t="s">
        <v>38</v>
      </c>
      <c r="BI65" s="99" t="s">
        <v>1181</v>
      </c>
      <c r="BJ65" s="99" t="s">
        <v>38</v>
      </c>
      <c r="BK65" s="99" t="s">
        <v>38</v>
      </c>
      <c r="BL65" s="99" t="s">
        <v>38</v>
      </c>
      <c r="BM65" s="99" t="s">
        <v>38</v>
      </c>
      <c r="BN65" s="99" t="s">
        <v>38</v>
      </c>
      <c r="BO65" s="99" t="s">
        <v>38</v>
      </c>
      <c r="BP65" s="99" t="s">
        <v>38</v>
      </c>
      <c r="BQ65" s="99" t="s">
        <v>38</v>
      </c>
      <c r="BR65" s="99" t="s">
        <v>38</v>
      </c>
      <c r="BS65" s="99" t="s">
        <v>38</v>
      </c>
      <c r="BT65" s="99" t="s">
        <v>38</v>
      </c>
      <c r="BU65" s="99" t="s">
        <v>50</v>
      </c>
      <c r="BV65" s="99" t="s">
        <v>226</v>
      </c>
      <c r="BW65" s="99" t="s">
        <v>232</v>
      </c>
      <c r="BX65" s="99" t="s">
        <v>1357</v>
      </c>
      <c r="BY65" s="101" t="s">
        <v>621</v>
      </c>
      <c r="BZ65" s="98" t="s">
        <v>38</v>
      </c>
      <c r="CA65" s="99" t="s">
        <v>656</v>
      </c>
      <c r="CB65" s="93" t="s">
        <v>246</v>
      </c>
    </row>
    <row r="66" spans="1:80" ht="30.75">
      <c r="A66" s="97">
        <v>65</v>
      </c>
      <c r="B66" s="99">
        <v>67</v>
      </c>
      <c r="C66" s="99" t="s">
        <v>511</v>
      </c>
      <c r="D66" s="99" t="s">
        <v>563</v>
      </c>
      <c r="E66" s="99" t="s">
        <v>38</v>
      </c>
      <c r="F66" s="99" t="s">
        <v>473</v>
      </c>
      <c r="G66" s="99" t="s">
        <v>563</v>
      </c>
      <c r="H66" s="99" t="s">
        <v>38</v>
      </c>
      <c r="I66" s="98" t="s">
        <v>374</v>
      </c>
      <c r="J66" s="99" t="s">
        <v>387</v>
      </c>
      <c r="K66" s="99" t="s">
        <v>721</v>
      </c>
      <c r="L66" s="99" t="s">
        <v>792</v>
      </c>
      <c r="M66" s="99" t="s">
        <v>741</v>
      </c>
      <c r="N66" s="126" t="s">
        <v>1611</v>
      </c>
      <c r="O66" s="99" t="s">
        <v>1134</v>
      </c>
      <c r="P66" s="99" t="s">
        <v>38</v>
      </c>
      <c r="Q66" s="99" t="s">
        <v>38</v>
      </c>
      <c r="R66" s="99" t="s">
        <v>38</v>
      </c>
      <c r="S66" s="99" t="s">
        <v>38</v>
      </c>
      <c r="T66" s="99" t="s">
        <v>38</v>
      </c>
      <c r="U66" s="99" t="s">
        <v>38</v>
      </c>
      <c r="V66" s="99" t="s">
        <v>38</v>
      </c>
      <c r="W66" s="99" t="s">
        <v>38</v>
      </c>
      <c r="X66" s="99" t="s">
        <v>282</v>
      </c>
      <c r="Y66" s="99" t="s">
        <v>982</v>
      </c>
      <c r="Z66" s="98" t="s">
        <v>658</v>
      </c>
      <c r="AA66" s="99" t="s">
        <v>38</v>
      </c>
      <c r="AB66" s="99" t="s">
        <v>38</v>
      </c>
      <c r="AC66" s="99" t="s">
        <v>38</v>
      </c>
      <c r="AD66" s="99" t="s">
        <v>38</v>
      </c>
      <c r="AE66" s="99" t="s">
        <v>1182</v>
      </c>
      <c r="AF66" s="99" t="s">
        <v>38</v>
      </c>
      <c r="AG66" s="99" t="s">
        <v>1182</v>
      </c>
      <c r="AH66" s="99" t="s">
        <v>38</v>
      </c>
      <c r="AI66" s="99" t="s">
        <v>1182</v>
      </c>
      <c r="AJ66" s="99" t="s">
        <v>38</v>
      </c>
      <c r="AK66" s="99" t="s">
        <v>1182</v>
      </c>
      <c r="AL66" s="99" t="s">
        <v>38</v>
      </c>
      <c r="AM66" s="99" t="s">
        <v>1182</v>
      </c>
      <c r="AN66" s="99" t="s">
        <v>38</v>
      </c>
      <c r="AO66" s="99" t="s">
        <v>543</v>
      </c>
      <c r="AP66" s="99" t="s">
        <v>38</v>
      </c>
      <c r="AQ66" s="99" t="s">
        <v>543</v>
      </c>
      <c r="AR66" s="99" t="s">
        <v>38</v>
      </c>
      <c r="AS66" s="99" t="s">
        <v>543</v>
      </c>
      <c r="AT66" s="99" t="s">
        <v>38</v>
      </c>
      <c r="AU66" s="99" t="s">
        <v>1182</v>
      </c>
      <c r="AV66" s="99" t="s">
        <v>38</v>
      </c>
      <c r="AW66" s="99" t="s">
        <v>1182</v>
      </c>
      <c r="AX66" s="99" t="s">
        <v>38</v>
      </c>
      <c r="AY66" s="99" t="s">
        <v>1182</v>
      </c>
      <c r="AZ66" s="99" t="s">
        <v>38</v>
      </c>
      <c r="BA66" s="99" t="s">
        <v>543</v>
      </c>
      <c r="BB66" s="99" t="s">
        <v>38</v>
      </c>
      <c r="BC66" s="99" t="s">
        <v>1182</v>
      </c>
      <c r="BD66" s="99" t="s">
        <v>38</v>
      </c>
      <c r="BE66" s="99" t="s">
        <v>1182</v>
      </c>
      <c r="BF66" s="99" t="s">
        <v>38</v>
      </c>
      <c r="BG66" s="99" t="s">
        <v>543</v>
      </c>
      <c r="BH66" s="99" t="s">
        <v>38</v>
      </c>
      <c r="BI66" s="99" t="s">
        <v>1367</v>
      </c>
      <c r="BJ66" s="99" t="s">
        <v>38</v>
      </c>
      <c r="BK66" s="99" t="s">
        <v>38</v>
      </c>
      <c r="BL66" s="99" t="s">
        <v>38</v>
      </c>
      <c r="BM66" s="99" t="s">
        <v>38</v>
      </c>
      <c r="BN66" s="99" t="s">
        <v>38</v>
      </c>
      <c r="BO66" s="99" t="s">
        <v>38</v>
      </c>
      <c r="BP66" s="99" t="s">
        <v>38</v>
      </c>
      <c r="BQ66" s="99" t="s">
        <v>38</v>
      </c>
      <c r="BR66" s="99" t="s">
        <v>38</v>
      </c>
      <c r="BS66" s="99" t="s">
        <v>38</v>
      </c>
      <c r="BT66" s="99" t="s">
        <v>38</v>
      </c>
      <c r="BU66" s="99" t="s">
        <v>50</v>
      </c>
      <c r="BV66" s="99" t="s">
        <v>227</v>
      </c>
      <c r="BW66" s="99" t="s">
        <v>227</v>
      </c>
      <c r="BX66" s="99" t="s">
        <v>130</v>
      </c>
      <c r="BY66" s="99" t="s">
        <v>621</v>
      </c>
      <c r="BZ66" s="98" t="s">
        <v>38</v>
      </c>
      <c r="CA66" s="99" t="s">
        <v>814</v>
      </c>
    </row>
    <row r="67" spans="1:80" ht="30.75">
      <c r="A67" s="97">
        <v>66</v>
      </c>
      <c r="B67" s="99">
        <v>24</v>
      </c>
      <c r="C67" s="99" t="s">
        <v>537</v>
      </c>
      <c r="D67" s="99" t="s">
        <v>563</v>
      </c>
      <c r="E67" s="99" t="s">
        <v>38</v>
      </c>
      <c r="F67" s="99" t="s">
        <v>473</v>
      </c>
      <c r="G67" s="99" t="s">
        <v>563</v>
      </c>
      <c r="H67" s="99" t="s">
        <v>38</v>
      </c>
      <c r="I67" s="98" t="s">
        <v>1202</v>
      </c>
      <c r="J67" s="99" t="s">
        <v>699</v>
      </c>
      <c r="K67" s="99" t="s">
        <v>1509</v>
      </c>
      <c r="L67" s="99" t="s">
        <v>523</v>
      </c>
      <c r="M67" s="99" t="s">
        <v>962</v>
      </c>
      <c r="N67" s="126" t="s">
        <v>1610</v>
      </c>
      <c r="O67" s="99" t="s">
        <v>1134</v>
      </c>
      <c r="P67" s="99" t="s">
        <v>38</v>
      </c>
      <c r="Q67" s="99" t="s">
        <v>38</v>
      </c>
      <c r="R67" s="99" t="s">
        <v>38</v>
      </c>
      <c r="S67" s="99" t="s">
        <v>38</v>
      </c>
      <c r="T67" s="99" t="s">
        <v>38</v>
      </c>
      <c r="U67" s="99" t="s">
        <v>38</v>
      </c>
      <c r="V67" s="99" t="s">
        <v>38</v>
      </c>
      <c r="W67" s="99" t="s">
        <v>38</v>
      </c>
      <c r="X67" s="99" t="s">
        <v>996</v>
      </c>
      <c r="Y67" s="99" t="s">
        <v>74</v>
      </c>
      <c r="Z67" s="98" t="s">
        <v>658</v>
      </c>
      <c r="AA67" s="99" t="s">
        <v>38</v>
      </c>
      <c r="AB67" s="99" t="s">
        <v>38</v>
      </c>
      <c r="AC67" s="99" t="s">
        <v>38</v>
      </c>
      <c r="AD67" s="99" t="s">
        <v>38</v>
      </c>
      <c r="AE67" s="99" t="s">
        <v>1182</v>
      </c>
      <c r="AF67" s="99" t="s">
        <v>38</v>
      </c>
      <c r="AG67" s="99" t="s">
        <v>1182</v>
      </c>
      <c r="AH67" s="99" t="s">
        <v>38</v>
      </c>
      <c r="AI67" s="99" t="s">
        <v>1182</v>
      </c>
      <c r="AJ67" s="99" t="s">
        <v>38</v>
      </c>
      <c r="AK67" s="99" t="s">
        <v>543</v>
      </c>
      <c r="AL67" s="99" t="s">
        <v>38</v>
      </c>
      <c r="AM67" s="99" t="s">
        <v>1182</v>
      </c>
      <c r="AN67" s="99" t="s">
        <v>38</v>
      </c>
      <c r="AO67" s="99" t="s">
        <v>543</v>
      </c>
      <c r="AP67" s="99" t="s">
        <v>38</v>
      </c>
      <c r="AQ67" s="99" t="s">
        <v>1181</v>
      </c>
      <c r="AR67" s="99" t="s">
        <v>38</v>
      </c>
      <c r="AS67" s="99" t="s">
        <v>543</v>
      </c>
      <c r="AT67" s="99" t="s">
        <v>38</v>
      </c>
      <c r="AU67" s="99" t="s">
        <v>1182</v>
      </c>
      <c r="AV67" s="99" t="s">
        <v>38</v>
      </c>
      <c r="AW67" s="99" t="s">
        <v>1182</v>
      </c>
      <c r="AX67" s="99" t="s">
        <v>38</v>
      </c>
      <c r="AY67" s="99" t="s">
        <v>1182</v>
      </c>
      <c r="AZ67" s="99" t="s">
        <v>38</v>
      </c>
      <c r="BA67" s="99" t="s">
        <v>1182</v>
      </c>
      <c r="BB67" s="99" t="s">
        <v>38</v>
      </c>
      <c r="BC67" s="99" t="s">
        <v>1182</v>
      </c>
      <c r="BD67" s="99" t="s">
        <v>38</v>
      </c>
      <c r="BE67" s="99" t="s">
        <v>1182</v>
      </c>
      <c r="BF67" s="99" t="s">
        <v>38</v>
      </c>
      <c r="BG67" s="99" t="s">
        <v>1182</v>
      </c>
      <c r="BH67" s="99" t="s">
        <v>38</v>
      </c>
      <c r="BI67" s="99" t="s">
        <v>543</v>
      </c>
      <c r="BJ67" s="99" t="s">
        <v>38</v>
      </c>
      <c r="BK67" s="99" t="s">
        <v>38</v>
      </c>
      <c r="BL67" s="99" t="s">
        <v>38</v>
      </c>
      <c r="BM67" s="99" t="s">
        <v>38</v>
      </c>
      <c r="BN67" s="99" t="s">
        <v>38</v>
      </c>
      <c r="BO67" s="99" t="s">
        <v>38</v>
      </c>
      <c r="BP67" s="99" t="s">
        <v>38</v>
      </c>
      <c r="BQ67" s="99" t="s">
        <v>38</v>
      </c>
      <c r="BR67" s="99" t="s">
        <v>38</v>
      </c>
      <c r="BS67" s="99" t="s">
        <v>38</v>
      </c>
      <c r="BT67" s="99" t="s">
        <v>38</v>
      </c>
      <c r="BU67" s="99" t="s">
        <v>50</v>
      </c>
      <c r="BV67" s="99" t="s">
        <v>232</v>
      </c>
      <c r="BW67" s="99" t="s">
        <v>227</v>
      </c>
      <c r="BX67" s="99" t="s">
        <v>128</v>
      </c>
      <c r="BY67" s="99" t="s">
        <v>621</v>
      </c>
      <c r="BZ67" s="98" t="s">
        <v>38</v>
      </c>
      <c r="CA67" s="99" t="s">
        <v>1149</v>
      </c>
    </row>
    <row r="68" spans="1:80" ht="30.75">
      <c r="A68" s="97">
        <v>67</v>
      </c>
      <c r="B68" s="99">
        <v>93</v>
      </c>
      <c r="C68" s="99" t="s">
        <v>158</v>
      </c>
      <c r="D68" s="99" t="s">
        <v>563</v>
      </c>
      <c r="E68" s="99" t="s">
        <v>38</v>
      </c>
      <c r="F68" s="99" t="s">
        <v>473</v>
      </c>
      <c r="G68" s="99" t="s">
        <v>563</v>
      </c>
      <c r="H68" s="99" t="s">
        <v>38</v>
      </c>
      <c r="I68" s="98" t="s">
        <v>746</v>
      </c>
      <c r="J68" s="99" t="s">
        <v>681</v>
      </c>
      <c r="K68" s="99" t="s">
        <v>1463</v>
      </c>
      <c r="L68" s="99" t="s">
        <v>833</v>
      </c>
      <c r="M68" s="99" t="s">
        <v>936</v>
      </c>
      <c r="N68" s="126" t="s">
        <v>1609</v>
      </c>
      <c r="O68" s="99" t="s">
        <v>1134</v>
      </c>
      <c r="P68" s="99" t="s">
        <v>38</v>
      </c>
      <c r="Q68" s="99" t="s">
        <v>38</v>
      </c>
      <c r="R68" s="99" t="s">
        <v>38</v>
      </c>
      <c r="S68" s="99" t="s">
        <v>38</v>
      </c>
      <c r="T68" s="99" t="s">
        <v>38</v>
      </c>
      <c r="U68" s="99" t="s">
        <v>38</v>
      </c>
      <c r="V68" s="99" t="s">
        <v>38</v>
      </c>
      <c r="W68" s="99" t="s">
        <v>38</v>
      </c>
      <c r="X68" s="99" t="s">
        <v>282</v>
      </c>
      <c r="Y68" s="99" t="s">
        <v>982</v>
      </c>
      <c r="Z68" s="98" t="s">
        <v>234</v>
      </c>
      <c r="AA68" s="99" t="s">
        <v>38</v>
      </c>
      <c r="AB68" s="99" t="s">
        <v>38</v>
      </c>
      <c r="AC68" s="99" t="s">
        <v>38</v>
      </c>
      <c r="AD68" s="99" t="s">
        <v>38</v>
      </c>
      <c r="AE68" s="99" t="s">
        <v>1182</v>
      </c>
      <c r="AF68" s="99" t="s">
        <v>38</v>
      </c>
      <c r="AG68" s="99" t="s">
        <v>1182</v>
      </c>
      <c r="AH68" s="99" t="s">
        <v>38</v>
      </c>
      <c r="AI68" s="99" t="s">
        <v>1182</v>
      </c>
      <c r="AJ68" s="99" t="s">
        <v>38</v>
      </c>
      <c r="AK68" s="99" t="s">
        <v>543</v>
      </c>
      <c r="AL68" s="99" t="s">
        <v>38</v>
      </c>
      <c r="AM68" s="99" t="s">
        <v>1182</v>
      </c>
      <c r="AN68" s="99" t="s">
        <v>38</v>
      </c>
      <c r="AO68" s="99" t="s">
        <v>543</v>
      </c>
      <c r="AP68" s="99" t="s">
        <v>38</v>
      </c>
      <c r="AQ68" s="99" t="s">
        <v>1181</v>
      </c>
      <c r="AR68" s="99" t="s">
        <v>38</v>
      </c>
      <c r="AS68" s="99" t="s">
        <v>543</v>
      </c>
      <c r="AT68" s="99" t="s">
        <v>38</v>
      </c>
      <c r="AU68" s="99" t="s">
        <v>1182</v>
      </c>
      <c r="AV68" s="99" t="s">
        <v>38</v>
      </c>
      <c r="AW68" s="99" t="s">
        <v>1182</v>
      </c>
      <c r="AX68" s="99" t="s">
        <v>38</v>
      </c>
      <c r="AY68" s="99" t="s">
        <v>543</v>
      </c>
      <c r="AZ68" s="99" t="s">
        <v>38</v>
      </c>
      <c r="BA68" s="99" t="s">
        <v>543</v>
      </c>
      <c r="BB68" s="99" t="s">
        <v>38</v>
      </c>
      <c r="BC68" s="99" t="s">
        <v>543</v>
      </c>
      <c r="BD68" s="99" t="s">
        <v>38</v>
      </c>
      <c r="BE68" s="99" t="s">
        <v>543</v>
      </c>
      <c r="BF68" s="99" t="s">
        <v>38</v>
      </c>
      <c r="BG68" s="99" t="s">
        <v>543</v>
      </c>
      <c r="BH68" s="99" t="s">
        <v>38</v>
      </c>
      <c r="BI68" s="99" t="s">
        <v>1181</v>
      </c>
      <c r="BJ68" s="99" t="s">
        <v>38</v>
      </c>
      <c r="BK68" s="99" t="s">
        <v>38</v>
      </c>
      <c r="BL68" s="99" t="s">
        <v>38</v>
      </c>
      <c r="BM68" s="99" t="s">
        <v>38</v>
      </c>
      <c r="BN68" s="99" t="s">
        <v>38</v>
      </c>
      <c r="BO68" s="99" t="s">
        <v>38</v>
      </c>
      <c r="BP68" s="99" t="s">
        <v>38</v>
      </c>
      <c r="BQ68" s="99" t="s">
        <v>38</v>
      </c>
      <c r="BR68" s="99" t="s">
        <v>38</v>
      </c>
      <c r="BS68" s="99" t="s">
        <v>38</v>
      </c>
      <c r="BT68" s="99" t="s">
        <v>38</v>
      </c>
      <c r="BU68" s="99" t="s">
        <v>149</v>
      </c>
      <c r="BV68" s="99" t="s">
        <v>725</v>
      </c>
      <c r="BW68" s="101" t="s">
        <v>236</v>
      </c>
      <c r="BX68" s="101" t="s">
        <v>157</v>
      </c>
      <c r="BY68" s="99" t="s">
        <v>1047</v>
      </c>
      <c r="BZ68" s="104" t="s">
        <v>1397</v>
      </c>
      <c r="CA68" s="99" t="s">
        <v>1039</v>
      </c>
    </row>
    <row r="69" spans="1:80" ht="30.75">
      <c r="A69" s="97">
        <v>68</v>
      </c>
      <c r="B69" s="99">
        <v>71</v>
      </c>
      <c r="C69" s="99" t="s">
        <v>381</v>
      </c>
      <c r="D69" s="99" t="s">
        <v>563</v>
      </c>
      <c r="E69" s="99" t="s">
        <v>38</v>
      </c>
      <c r="F69" s="99" t="s">
        <v>473</v>
      </c>
      <c r="G69" s="99" t="s">
        <v>563</v>
      </c>
      <c r="H69" s="99" t="s">
        <v>38</v>
      </c>
      <c r="I69" s="98" t="s">
        <v>1130</v>
      </c>
      <c r="J69" s="99" t="s">
        <v>577</v>
      </c>
      <c r="K69" s="99" t="s">
        <v>1510</v>
      </c>
      <c r="L69" s="99" t="s">
        <v>848</v>
      </c>
      <c r="M69" s="99" t="s">
        <v>654</v>
      </c>
      <c r="N69" s="126" t="s">
        <v>1608</v>
      </c>
      <c r="O69" s="99" t="s">
        <v>1134</v>
      </c>
      <c r="P69" s="99" t="s">
        <v>38</v>
      </c>
      <c r="Q69" s="99" t="s">
        <v>38</v>
      </c>
      <c r="R69" s="99" t="s">
        <v>38</v>
      </c>
      <c r="S69" s="99" t="s">
        <v>38</v>
      </c>
      <c r="T69" s="99" t="s">
        <v>38</v>
      </c>
      <c r="U69" s="99" t="s">
        <v>38</v>
      </c>
      <c r="V69" s="99" t="s">
        <v>38</v>
      </c>
      <c r="W69" s="99" t="s">
        <v>38</v>
      </c>
      <c r="X69" s="99" t="s">
        <v>282</v>
      </c>
      <c r="Y69" s="99" t="s">
        <v>982</v>
      </c>
      <c r="Z69" s="98" t="s">
        <v>658</v>
      </c>
      <c r="AA69" s="99" t="s">
        <v>38</v>
      </c>
      <c r="AB69" s="99" t="s">
        <v>38</v>
      </c>
      <c r="AC69" s="99" t="s">
        <v>38</v>
      </c>
      <c r="AD69" s="99" t="s">
        <v>38</v>
      </c>
      <c r="AE69" s="99" t="s">
        <v>1182</v>
      </c>
      <c r="AF69" s="99" t="s">
        <v>38</v>
      </c>
      <c r="AG69" s="99" t="s">
        <v>1182</v>
      </c>
      <c r="AH69" s="99" t="s">
        <v>38</v>
      </c>
      <c r="AI69" s="99" t="s">
        <v>1182</v>
      </c>
      <c r="AJ69" s="99" t="s">
        <v>38</v>
      </c>
      <c r="AK69" s="99" t="s">
        <v>1181</v>
      </c>
      <c r="AL69" s="99" t="s">
        <v>38</v>
      </c>
      <c r="AM69" s="99" t="s">
        <v>1182</v>
      </c>
      <c r="AN69" s="99" t="s">
        <v>38</v>
      </c>
      <c r="AO69" s="99" t="s">
        <v>1181</v>
      </c>
      <c r="AP69" s="99" t="s">
        <v>38</v>
      </c>
      <c r="AQ69" s="99" t="s">
        <v>1181</v>
      </c>
      <c r="AR69" s="99" t="s">
        <v>38</v>
      </c>
      <c r="AS69" s="99" t="s">
        <v>1181</v>
      </c>
      <c r="AT69" s="99" t="s">
        <v>38</v>
      </c>
      <c r="AU69" s="99" t="s">
        <v>1182</v>
      </c>
      <c r="AV69" s="99" t="s">
        <v>38</v>
      </c>
      <c r="AW69" s="99" t="s">
        <v>1182</v>
      </c>
      <c r="AX69" s="99" t="s">
        <v>38</v>
      </c>
      <c r="AY69" s="99" t="s">
        <v>1182</v>
      </c>
      <c r="AZ69" s="99" t="s">
        <v>38</v>
      </c>
      <c r="BA69" s="99" t="s">
        <v>1182</v>
      </c>
      <c r="BB69" s="99" t="s">
        <v>38</v>
      </c>
      <c r="BC69" s="99" t="s">
        <v>1182</v>
      </c>
      <c r="BD69" s="99" t="s">
        <v>38</v>
      </c>
      <c r="BE69" s="99" t="s">
        <v>1182</v>
      </c>
      <c r="BF69" s="99" t="s">
        <v>38</v>
      </c>
      <c r="BG69" s="99" t="s">
        <v>1182</v>
      </c>
      <c r="BH69" s="99" t="s">
        <v>38</v>
      </c>
      <c r="BI69" s="99" t="s">
        <v>1181</v>
      </c>
      <c r="BJ69" s="99" t="s">
        <v>38</v>
      </c>
      <c r="BK69" s="99" t="s">
        <v>38</v>
      </c>
      <c r="BL69" s="99" t="s">
        <v>38</v>
      </c>
      <c r="BM69" s="99" t="s">
        <v>38</v>
      </c>
      <c r="BN69" s="99" t="s">
        <v>38</v>
      </c>
      <c r="BO69" s="99" t="s">
        <v>38</v>
      </c>
      <c r="BP69" s="99" t="s">
        <v>38</v>
      </c>
      <c r="BQ69" s="99" t="s">
        <v>38</v>
      </c>
      <c r="BR69" s="99" t="s">
        <v>38</v>
      </c>
      <c r="BS69" s="99" t="s">
        <v>38</v>
      </c>
      <c r="BT69" s="99" t="s">
        <v>38</v>
      </c>
      <c r="BU69" s="99" t="s">
        <v>50</v>
      </c>
      <c r="BV69" s="99" t="s">
        <v>849</v>
      </c>
      <c r="BW69" s="101" t="s">
        <v>849</v>
      </c>
      <c r="BX69" s="101" t="s">
        <v>114</v>
      </c>
      <c r="BY69" s="99" t="s">
        <v>1047</v>
      </c>
      <c r="BZ69" s="98" t="s">
        <v>38</v>
      </c>
      <c r="CA69" s="99" t="s">
        <v>459</v>
      </c>
    </row>
    <row r="70" spans="1:80" ht="44.25">
      <c r="A70" s="97">
        <v>69</v>
      </c>
      <c r="B70" s="99">
        <v>63</v>
      </c>
      <c r="C70" s="99" t="s">
        <v>34</v>
      </c>
      <c r="D70" s="99" t="s">
        <v>563</v>
      </c>
      <c r="E70" s="99" t="s">
        <v>38</v>
      </c>
      <c r="F70" s="99" t="s">
        <v>473</v>
      </c>
      <c r="G70" s="99" t="s">
        <v>563</v>
      </c>
      <c r="H70" s="99" t="s">
        <v>38</v>
      </c>
      <c r="I70" s="98" t="s">
        <v>1221</v>
      </c>
      <c r="J70" s="99" t="s">
        <v>338</v>
      </c>
      <c r="K70" s="99" t="s">
        <v>770</v>
      </c>
      <c r="L70" s="99" t="s">
        <v>855</v>
      </c>
      <c r="M70" s="99" t="s">
        <v>167</v>
      </c>
      <c r="N70" s="126" t="s">
        <v>1607</v>
      </c>
      <c r="O70" s="99" t="s">
        <v>1251</v>
      </c>
      <c r="P70" s="99" t="s">
        <v>38</v>
      </c>
      <c r="Q70" s="99" t="s">
        <v>38</v>
      </c>
      <c r="R70" s="99" t="s">
        <v>38</v>
      </c>
      <c r="S70" s="99" t="s">
        <v>38</v>
      </c>
      <c r="T70" s="99" t="s">
        <v>38</v>
      </c>
      <c r="U70" s="99" t="s">
        <v>38</v>
      </c>
      <c r="V70" s="99" t="s">
        <v>38</v>
      </c>
      <c r="W70" s="99" t="s">
        <v>38</v>
      </c>
      <c r="X70" s="99" t="s">
        <v>282</v>
      </c>
      <c r="Y70" s="99" t="s">
        <v>982</v>
      </c>
      <c r="Z70" s="98" t="s">
        <v>658</v>
      </c>
      <c r="AA70" s="99" t="s">
        <v>38</v>
      </c>
      <c r="AB70" s="99" t="s">
        <v>38</v>
      </c>
      <c r="AC70" s="99" t="s">
        <v>38</v>
      </c>
      <c r="AD70" s="99" t="s">
        <v>38</v>
      </c>
      <c r="AE70" s="99" t="s">
        <v>543</v>
      </c>
      <c r="AF70" s="99" t="s">
        <v>38</v>
      </c>
      <c r="AG70" s="99" t="s">
        <v>543</v>
      </c>
      <c r="AH70" s="99" t="s">
        <v>38</v>
      </c>
      <c r="AI70" s="99" t="s">
        <v>543</v>
      </c>
      <c r="AJ70" s="99" t="s">
        <v>38</v>
      </c>
      <c r="AK70" s="99" t="s">
        <v>543</v>
      </c>
      <c r="AL70" s="99" t="s">
        <v>38</v>
      </c>
      <c r="AM70" s="99" t="s">
        <v>543</v>
      </c>
      <c r="AN70" s="99" t="s">
        <v>38</v>
      </c>
      <c r="AO70" s="99" t="s">
        <v>1181</v>
      </c>
      <c r="AP70" s="99" t="s">
        <v>38</v>
      </c>
      <c r="AQ70" s="99" t="s">
        <v>1181</v>
      </c>
      <c r="AR70" s="99" t="s">
        <v>38</v>
      </c>
      <c r="AS70" s="99" t="s">
        <v>1181</v>
      </c>
      <c r="AT70" s="99" t="s">
        <v>38</v>
      </c>
      <c r="AU70" s="99" t="s">
        <v>543</v>
      </c>
      <c r="AV70" s="99" t="s">
        <v>38</v>
      </c>
      <c r="AW70" s="99" t="s">
        <v>543</v>
      </c>
      <c r="AX70" s="99" t="s">
        <v>38</v>
      </c>
      <c r="AY70" s="99" t="s">
        <v>543</v>
      </c>
      <c r="AZ70" s="99" t="s">
        <v>38</v>
      </c>
      <c r="BA70" s="99" t="s">
        <v>543</v>
      </c>
      <c r="BB70" s="99" t="s">
        <v>38</v>
      </c>
      <c r="BC70" s="99" t="s">
        <v>543</v>
      </c>
      <c r="BD70" s="99" t="s">
        <v>38</v>
      </c>
      <c r="BE70" s="99" t="s">
        <v>543</v>
      </c>
      <c r="BF70" s="99" t="s">
        <v>38</v>
      </c>
      <c r="BG70" s="99" t="s">
        <v>543</v>
      </c>
      <c r="BH70" s="99" t="s">
        <v>38</v>
      </c>
      <c r="BI70" s="99" t="s">
        <v>543</v>
      </c>
      <c r="BJ70" s="99" t="s">
        <v>38</v>
      </c>
      <c r="BK70" s="99" t="s">
        <v>38</v>
      </c>
      <c r="BL70" s="99" t="s">
        <v>38</v>
      </c>
      <c r="BM70" s="99" t="s">
        <v>38</v>
      </c>
      <c r="BN70" s="99" t="s">
        <v>38</v>
      </c>
      <c r="BO70" s="99" t="s">
        <v>38</v>
      </c>
      <c r="BP70" s="99" t="s">
        <v>38</v>
      </c>
      <c r="BQ70" s="99" t="s">
        <v>38</v>
      </c>
      <c r="BR70" s="99" t="s">
        <v>38</v>
      </c>
      <c r="BS70" s="99" t="s">
        <v>38</v>
      </c>
      <c r="BT70" s="99" t="s">
        <v>38</v>
      </c>
      <c r="BU70" s="99" t="s">
        <v>183</v>
      </c>
      <c r="BV70" s="99" t="s">
        <v>183</v>
      </c>
      <c r="BW70" s="99" t="s">
        <v>725</v>
      </c>
      <c r="BX70" s="99" t="s">
        <v>725</v>
      </c>
      <c r="BY70" s="98" t="s">
        <v>1511</v>
      </c>
      <c r="BZ70" s="98" t="s">
        <v>1512</v>
      </c>
      <c r="CA70" s="99" t="s">
        <v>272</v>
      </c>
    </row>
    <row r="71" spans="1:80" ht="27">
      <c r="A71" s="97">
        <v>70</v>
      </c>
      <c r="B71" s="99">
        <v>160</v>
      </c>
      <c r="C71" s="99" t="s">
        <v>141</v>
      </c>
      <c r="D71" s="99" t="s">
        <v>563</v>
      </c>
      <c r="E71" s="99" t="s">
        <v>38</v>
      </c>
      <c r="F71" s="99" t="s">
        <v>473</v>
      </c>
      <c r="G71" s="99" t="s">
        <v>563</v>
      </c>
      <c r="H71" s="99" t="s">
        <v>38</v>
      </c>
      <c r="I71" s="98" t="s">
        <v>1030</v>
      </c>
      <c r="J71" s="99" t="s">
        <v>338</v>
      </c>
      <c r="K71" s="99" t="s">
        <v>978</v>
      </c>
      <c r="L71" s="99" t="s">
        <v>237</v>
      </c>
      <c r="M71" s="99" t="s">
        <v>750</v>
      </c>
      <c r="N71" s="99" t="s">
        <v>38</v>
      </c>
      <c r="O71" s="99" t="s">
        <v>1251</v>
      </c>
      <c r="P71" s="99" t="s">
        <v>38</v>
      </c>
      <c r="Q71" s="99" t="s">
        <v>38</v>
      </c>
      <c r="R71" s="99" t="s">
        <v>38</v>
      </c>
      <c r="S71" s="99" t="s">
        <v>38</v>
      </c>
      <c r="T71" s="99" t="s">
        <v>38</v>
      </c>
      <c r="U71" s="99" t="s">
        <v>38</v>
      </c>
      <c r="V71" s="99" t="s">
        <v>38</v>
      </c>
      <c r="W71" s="99" t="s">
        <v>38</v>
      </c>
      <c r="X71" s="99" t="s">
        <v>282</v>
      </c>
      <c r="Y71" s="99" t="s">
        <v>982</v>
      </c>
      <c r="Z71" s="98" t="s">
        <v>658</v>
      </c>
      <c r="AA71" s="99" t="s">
        <v>38</v>
      </c>
      <c r="AB71" s="99" t="s">
        <v>38</v>
      </c>
      <c r="AC71" s="99" t="s">
        <v>38</v>
      </c>
      <c r="AD71" s="99" t="s">
        <v>38</v>
      </c>
      <c r="AE71" s="99" t="s">
        <v>1182</v>
      </c>
      <c r="AF71" s="99" t="s">
        <v>38</v>
      </c>
      <c r="AG71" s="99" t="s">
        <v>1182</v>
      </c>
      <c r="AH71" s="99" t="s">
        <v>38</v>
      </c>
      <c r="AI71" s="99" t="s">
        <v>1182</v>
      </c>
      <c r="AJ71" s="99" t="s">
        <v>38</v>
      </c>
      <c r="AK71" s="99" t="s">
        <v>1182</v>
      </c>
      <c r="AL71" s="99" t="s">
        <v>38</v>
      </c>
      <c r="AM71" s="99" t="s">
        <v>1182</v>
      </c>
      <c r="AN71" s="99" t="s">
        <v>38</v>
      </c>
      <c r="AO71" s="99" t="s">
        <v>1181</v>
      </c>
      <c r="AP71" s="99" t="s">
        <v>38</v>
      </c>
      <c r="AQ71" s="99" t="s">
        <v>1181</v>
      </c>
      <c r="AR71" s="99" t="s">
        <v>38</v>
      </c>
      <c r="AS71" s="99" t="s">
        <v>1182</v>
      </c>
      <c r="AT71" s="99" t="s">
        <v>38</v>
      </c>
      <c r="AU71" s="99" t="s">
        <v>1182</v>
      </c>
      <c r="AV71" s="99" t="s">
        <v>38</v>
      </c>
      <c r="AW71" s="99" t="s">
        <v>1182</v>
      </c>
      <c r="AX71" s="99" t="s">
        <v>38</v>
      </c>
      <c r="AY71" s="99" t="s">
        <v>1182</v>
      </c>
      <c r="AZ71" s="99" t="s">
        <v>38</v>
      </c>
      <c r="BA71" s="99" t="s">
        <v>1182</v>
      </c>
      <c r="BB71" s="99" t="s">
        <v>38</v>
      </c>
      <c r="BC71" s="99" t="s">
        <v>1182</v>
      </c>
      <c r="BD71" s="99" t="s">
        <v>38</v>
      </c>
      <c r="BE71" s="99" t="s">
        <v>1182</v>
      </c>
      <c r="BF71" s="99" t="s">
        <v>38</v>
      </c>
      <c r="BG71" s="99" t="s">
        <v>543</v>
      </c>
      <c r="BH71" s="99" t="s">
        <v>38</v>
      </c>
      <c r="BI71" s="99" t="s">
        <v>543</v>
      </c>
      <c r="BJ71" s="99" t="s">
        <v>38</v>
      </c>
      <c r="BK71" s="99" t="s">
        <v>38</v>
      </c>
      <c r="BL71" s="99" t="s">
        <v>38</v>
      </c>
      <c r="BM71" s="99" t="s">
        <v>38</v>
      </c>
      <c r="BN71" s="99" t="s">
        <v>38</v>
      </c>
      <c r="BO71" s="99" t="s">
        <v>38</v>
      </c>
      <c r="BP71" s="99" t="s">
        <v>38</v>
      </c>
      <c r="BQ71" s="99" t="s">
        <v>38</v>
      </c>
      <c r="BR71" s="99" t="s">
        <v>38</v>
      </c>
      <c r="BS71" s="99" t="s">
        <v>38</v>
      </c>
      <c r="BT71" s="99" t="s">
        <v>38</v>
      </c>
      <c r="BU71" s="99" t="s">
        <v>205</v>
      </c>
      <c r="BV71" s="99" t="s">
        <v>226</v>
      </c>
      <c r="BW71" s="99" t="s">
        <v>725</v>
      </c>
      <c r="BX71" s="99" t="s">
        <v>232</v>
      </c>
      <c r="BY71" s="99" t="s">
        <v>1071</v>
      </c>
      <c r="BZ71" s="98" t="s">
        <v>38</v>
      </c>
      <c r="CA71" s="99" t="s">
        <v>1041</v>
      </c>
    </row>
    <row r="72" spans="1:80" ht="30.75">
      <c r="A72" s="97">
        <v>71</v>
      </c>
      <c r="B72" s="99">
        <v>101</v>
      </c>
      <c r="C72" s="99" t="s">
        <v>12</v>
      </c>
      <c r="D72" s="99" t="s">
        <v>563</v>
      </c>
      <c r="E72" s="99" t="s">
        <v>38</v>
      </c>
      <c r="F72" s="99" t="s">
        <v>473</v>
      </c>
      <c r="G72" s="99" t="s">
        <v>563</v>
      </c>
      <c r="H72" s="99" t="s">
        <v>38</v>
      </c>
      <c r="I72" s="98" t="s">
        <v>630</v>
      </c>
      <c r="J72" s="99" t="s">
        <v>387</v>
      </c>
      <c r="K72" s="99" t="s">
        <v>754</v>
      </c>
      <c r="L72" s="99" t="s">
        <v>664</v>
      </c>
      <c r="M72" s="99" t="s">
        <v>905</v>
      </c>
      <c r="N72" s="126" t="s">
        <v>1606</v>
      </c>
      <c r="O72" s="99" t="s">
        <v>1251</v>
      </c>
      <c r="P72" s="99" t="s">
        <v>38</v>
      </c>
      <c r="Q72" s="99" t="s">
        <v>38</v>
      </c>
      <c r="R72" s="99" t="s">
        <v>38</v>
      </c>
      <c r="S72" s="99" t="s">
        <v>38</v>
      </c>
      <c r="T72" s="99" t="s">
        <v>38</v>
      </c>
      <c r="U72" s="99" t="s">
        <v>38</v>
      </c>
      <c r="V72" s="99" t="s">
        <v>38</v>
      </c>
      <c r="W72" s="99" t="s">
        <v>38</v>
      </c>
      <c r="X72" s="99" t="s">
        <v>282</v>
      </c>
      <c r="Y72" s="99" t="s">
        <v>982</v>
      </c>
      <c r="Z72" s="98" t="s">
        <v>658</v>
      </c>
      <c r="AA72" s="99" t="s">
        <v>38</v>
      </c>
      <c r="AB72" s="99" t="s">
        <v>38</v>
      </c>
      <c r="AC72" s="99" t="s">
        <v>38</v>
      </c>
      <c r="AD72" s="99" t="s">
        <v>38</v>
      </c>
      <c r="AE72" s="99" t="s">
        <v>1182</v>
      </c>
      <c r="AF72" s="99" t="s">
        <v>38</v>
      </c>
      <c r="AG72" s="99" t="s">
        <v>1182</v>
      </c>
      <c r="AH72" s="99" t="s">
        <v>38</v>
      </c>
      <c r="AI72" s="99" t="s">
        <v>1182</v>
      </c>
      <c r="AJ72" s="99" t="s">
        <v>38</v>
      </c>
      <c r="AK72" s="99" t="s">
        <v>1182</v>
      </c>
      <c r="AL72" s="99" t="s">
        <v>38</v>
      </c>
      <c r="AM72" s="99" t="s">
        <v>543</v>
      </c>
      <c r="AN72" s="99" t="s">
        <v>38</v>
      </c>
      <c r="AO72" s="99" t="s">
        <v>1181</v>
      </c>
      <c r="AP72" s="99" t="s">
        <v>38</v>
      </c>
      <c r="AQ72" s="99" t="s">
        <v>1181</v>
      </c>
      <c r="AR72" s="99" t="s">
        <v>38</v>
      </c>
      <c r="AS72" s="99" t="s">
        <v>543</v>
      </c>
      <c r="AT72" s="99" t="s">
        <v>38</v>
      </c>
      <c r="AU72" s="99" t="s">
        <v>1182</v>
      </c>
      <c r="AV72" s="99" t="s">
        <v>38</v>
      </c>
      <c r="AW72" s="99" t="s">
        <v>543</v>
      </c>
      <c r="AX72" s="99" t="s">
        <v>38</v>
      </c>
      <c r="AY72" s="99" t="s">
        <v>543</v>
      </c>
      <c r="AZ72" s="99" t="s">
        <v>38</v>
      </c>
      <c r="BA72" s="99" t="s">
        <v>543</v>
      </c>
      <c r="BB72" s="99" t="s">
        <v>38</v>
      </c>
      <c r="BC72" s="99" t="s">
        <v>1182</v>
      </c>
      <c r="BD72" s="99" t="s">
        <v>38</v>
      </c>
      <c r="BE72" s="99" t="s">
        <v>1182</v>
      </c>
      <c r="BF72" s="99" t="s">
        <v>38</v>
      </c>
      <c r="BG72" s="99" t="s">
        <v>543</v>
      </c>
      <c r="BH72" s="99" t="s">
        <v>38</v>
      </c>
      <c r="BI72" s="99" t="s">
        <v>1181</v>
      </c>
      <c r="BJ72" s="99" t="s">
        <v>38</v>
      </c>
      <c r="BK72" s="99" t="s">
        <v>38</v>
      </c>
      <c r="BL72" s="99" t="s">
        <v>38</v>
      </c>
      <c r="BM72" s="99" t="s">
        <v>38</v>
      </c>
      <c r="BN72" s="99" t="s">
        <v>38</v>
      </c>
      <c r="BO72" s="99" t="s">
        <v>38</v>
      </c>
      <c r="BP72" s="99" t="s">
        <v>38</v>
      </c>
      <c r="BQ72" s="99" t="s">
        <v>38</v>
      </c>
      <c r="BR72" s="99" t="s">
        <v>38</v>
      </c>
      <c r="BS72" s="99" t="s">
        <v>38</v>
      </c>
      <c r="BT72" s="99" t="s">
        <v>38</v>
      </c>
      <c r="BU72" s="99" t="s">
        <v>203</v>
      </c>
      <c r="BV72" s="99" t="s">
        <v>203</v>
      </c>
      <c r="BW72" s="99" t="s">
        <v>725</v>
      </c>
      <c r="BX72" s="99" t="s">
        <v>725</v>
      </c>
      <c r="BY72" s="99" t="s">
        <v>1071</v>
      </c>
      <c r="BZ72" s="98" t="s">
        <v>38</v>
      </c>
      <c r="CA72" s="99" t="s">
        <v>826</v>
      </c>
    </row>
    <row r="73" spans="1:80">
      <c r="A73" s="97">
        <v>72</v>
      </c>
      <c r="B73" s="99">
        <v>115</v>
      </c>
      <c r="C73" s="99" t="s">
        <v>475</v>
      </c>
      <c r="D73" s="99" t="s">
        <v>563</v>
      </c>
      <c r="E73" s="99" t="s">
        <v>38</v>
      </c>
      <c r="F73" s="99" t="s">
        <v>473</v>
      </c>
      <c r="G73" s="99" t="s">
        <v>563</v>
      </c>
      <c r="H73" s="99" t="s">
        <v>38</v>
      </c>
      <c r="I73" s="102" t="s">
        <v>7</v>
      </c>
      <c r="J73" s="99" t="s">
        <v>627</v>
      </c>
      <c r="K73" s="99" t="s">
        <v>745</v>
      </c>
      <c r="L73" s="99" t="s">
        <v>858</v>
      </c>
      <c r="M73" s="99" t="s">
        <v>174</v>
      </c>
      <c r="N73" s="99" t="s">
        <v>38</v>
      </c>
      <c r="O73" s="99" t="s">
        <v>894</v>
      </c>
      <c r="P73" s="99" t="s">
        <v>38</v>
      </c>
      <c r="Q73" s="99" t="s">
        <v>38</v>
      </c>
      <c r="R73" s="99" t="s">
        <v>38</v>
      </c>
      <c r="S73" s="99" t="s">
        <v>38</v>
      </c>
      <c r="T73" s="99" t="s">
        <v>38</v>
      </c>
      <c r="U73" s="99" t="s">
        <v>38</v>
      </c>
      <c r="V73" s="99" t="s">
        <v>38</v>
      </c>
      <c r="W73" s="99" t="s">
        <v>38</v>
      </c>
      <c r="X73" s="99" t="s">
        <v>996</v>
      </c>
      <c r="Y73" s="110" t="s">
        <v>982</v>
      </c>
      <c r="Z73" s="98" t="s">
        <v>658</v>
      </c>
      <c r="AA73" s="99" t="s">
        <v>38</v>
      </c>
      <c r="AB73" s="99" t="s">
        <v>38</v>
      </c>
      <c r="AC73" s="99" t="s">
        <v>38</v>
      </c>
      <c r="AD73" s="99" t="s">
        <v>38</v>
      </c>
      <c r="AE73" s="99" t="s">
        <v>1181</v>
      </c>
      <c r="AF73" s="99" t="s">
        <v>38</v>
      </c>
      <c r="AG73" s="99" t="s">
        <v>1181</v>
      </c>
      <c r="AH73" s="99" t="s">
        <v>38</v>
      </c>
      <c r="AI73" s="99" t="s">
        <v>1181</v>
      </c>
      <c r="AJ73" s="99" t="s">
        <v>38</v>
      </c>
      <c r="AK73" s="110" t="s">
        <v>543</v>
      </c>
      <c r="AL73" s="99" t="s">
        <v>1053</v>
      </c>
      <c r="AM73" s="110" t="s">
        <v>543</v>
      </c>
      <c r="AN73" s="99" t="s">
        <v>38</v>
      </c>
      <c r="AO73" s="99" t="s">
        <v>1181</v>
      </c>
      <c r="AP73" s="99" t="s">
        <v>38</v>
      </c>
      <c r="AQ73" s="99" t="s">
        <v>1181</v>
      </c>
      <c r="AR73" s="99" t="s">
        <v>38</v>
      </c>
      <c r="AS73" s="99" t="s">
        <v>1181</v>
      </c>
      <c r="AT73" s="99" t="s">
        <v>38</v>
      </c>
      <c r="AU73" s="110" t="s">
        <v>543</v>
      </c>
      <c r="AV73" s="99" t="s">
        <v>38</v>
      </c>
      <c r="AW73" s="110" t="s">
        <v>543</v>
      </c>
      <c r="AX73" s="99" t="s">
        <v>38</v>
      </c>
      <c r="AY73" s="99" t="s">
        <v>1182</v>
      </c>
      <c r="AZ73" s="99" t="s">
        <v>830</v>
      </c>
      <c r="BA73" s="99" t="s">
        <v>543</v>
      </c>
      <c r="BB73" s="99" t="s">
        <v>38</v>
      </c>
      <c r="BC73" s="99" t="s">
        <v>543</v>
      </c>
      <c r="BD73" s="99" t="s">
        <v>1057</v>
      </c>
      <c r="BE73" s="99" t="s">
        <v>1182</v>
      </c>
      <c r="BF73" s="99" t="s">
        <v>38</v>
      </c>
      <c r="BG73" s="99" t="s">
        <v>543</v>
      </c>
      <c r="BH73" s="99" t="s">
        <v>38</v>
      </c>
      <c r="BI73" s="99" t="s">
        <v>1181</v>
      </c>
      <c r="BJ73" s="99" t="s">
        <v>38</v>
      </c>
      <c r="BK73" s="99" t="s">
        <v>38</v>
      </c>
      <c r="BL73" s="99" t="s">
        <v>38</v>
      </c>
      <c r="BM73" s="99" t="s">
        <v>38</v>
      </c>
      <c r="BN73" s="99" t="s">
        <v>38</v>
      </c>
      <c r="BO73" s="99" t="s">
        <v>38</v>
      </c>
      <c r="BP73" s="99" t="s">
        <v>38</v>
      </c>
      <c r="BQ73" s="99" t="s">
        <v>38</v>
      </c>
      <c r="BR73" s="99" t="s">
        <v>38</v>
      </c>
      <c r="BS73" s="99" t="s">
        <v>38</v>
      </c>
      <c r="BT73" s="99" t="s">
        <v>38</v>
      </c>
      <c r="BU73" s="99" t="s">
        <v>87</v>
      </c>
      <c r="BV73" s="99" t="s">
        <v>87</v>
      </c>
      <c r="BW73" s="99" t="s">
        <v>725</v>
      </c>
      <c r="BX73" s="99" t="s">
        <v>725</v>
      </c>
      <c r="BY73" s="99" t="s">
        <v>1071</v>
      </c>
      <c r="BZ73" s="98" t="s">
        <v>38</v>
      </c>
      <c r="CA73" s="99" t="s">
        <v>1139</v>
      </c>
    </row>
    <row r="74" spans="1:80" ht="27">
      <c r="A74" s="97">
        <v>73</v>
      </c>
      <c r="B74" s="99">
        <v>142</v>
      </c>
      <c r="C74" s="99" t="s">
        <v>389</v>
      </c>
      <c r="D74" s="99" t="s">
        <v>563</v>
      </c>
      <c r="E74" s="99" t="s">
        <v>38</v>
      </c>
      <c r="F74" s="99" t="s">
        <v>473</v>
      </c>
      <c r="G74" s="99" t="s">
        <v>563</v>
      </c>
      <c r="H74" s="99" t="s">
        <v>38</v>
      </c>
      <c r="I74" s="98" t="s">
        <v>1266</v>
      </c>
      <c r="J74" s="99" t="s">
        <v>187</v>
      </c>
      <c r="K74" s="99" t="s">
        <v>737</v>
      </c>
      <c r="L74" s="99" t="s">
        <v>468</v>
      </c>
      <c r="M74" s="99" t="s">
        <v>888</v>
      </c>
      <c r="N74" s="99" t="s">
        <v>38</v>
      </c>
      <c r="O74" s="99" t="s">
        <v>894</v>
      </c>
      <c r="P74" s="99" t="s">
        <v>38</v>
      </c>
      <c r="Q74" s="99" t="s">
        <v>38</v>
      </c>
      <c r="R74" s="99" t="s">
        <v>38</v>
      </c>
      <c r="S74" s="99" t="s">
        <v>38</v>
      </c>
      <c r="T74" s="99" t="s">
        <v>38</v>
      </c>
      <c r="U74" s="99" t="s">
        <v>38</v>
      </c>
      <c r="V74" s="99" t="s">
        <v>38</v>
      </c>
      <c r="W74" s="99" t="s">
        <v>38</v>
      </c>
      <c r="X74" s="99" t="s">
        <v>996</v>
      </c>
      <c r="Y74" s="99" t="s">
        <v>574</v>
      </c>
      <c r="Z74" s="98" t="s">
        <v>658</v>
      </c>
      <c r="AA74" s="99" t="s">
        <v>38</v>
      </c>
      <c r="AB74" s="99" t="s">
        <v>38</v>
      </c>
      <c r="AC74" s="99" t="s">
        <v>38</v>
      </c>
      <c r="AD74" s="99" t="s">
        <v>38</v>
      </c>
      <c r="AE74" s="99" t="s">
        <v>1181</v>
      </c>
      <c r="AF74" s="99" t="s">
        <v>38</v>
      </c>
      <c r="AG74" s="99" t="s">
        <v>1181</v>
      </c>
      <c r="AH74" s="99" t="s">
        <v>38</v>
      </c>
      <c r="AI74" s="99" t="s">
        <v>1181</v>
      </c>
      <c r="AJ74" s="99" t="s">
        <v>38</v>
      </c>
      <c r="AK74" s="99" t="s">
        <v>1181</v>
      </c>
      <c r="AL74" s="99" t="s">
        <v>38</v>
      </c>
      <c r="AM74" s="99" t="s">
        <v>1181</v>
      </c>
      <c r="AN74" s="99" t="s">
        <v>38</v>
      </c>
      <c r="AO74" s="99" t="s">
        <v>1181</v>
      </c>
      <c r="AP74" s="99" t="s">
        <v>38</v>
      </c>
      <c r="AQ74" s="99" t="s">
        <v>1181</v>
      </c>
      <c r="AR74" s="99" t="s">
        <v>38</v>
      </c>
      <c r="AS74" s="99" t="s">
        <v>543</v>
      </c>
      <c r="AT74" s="99" t="s">
        <v>38</v>
      </c>
      <c r="AU74" s="99" t="s">
        <v>1181</v>
      </c>
      <c r="AV74" s="99" t="s">
        <v>38</v>
      </c>
      <c r="AW74" s="99" t="s">
        <v>543</v>
      </c>
      <c r="AX74" s="99" t="s">
        <v>38</v>
      </c>
      <c r="AY74" s="99" t="s">
        <v>1182</v>
      </c>
      <c r="AZ74" s="99" t="s">
        <v>38</v>
      </c>
      <c r="BA74" s="99" t="s">
        <v>543</v>
      </c>
      <c r="BB74" s="99" t="s">
        <v>38</v>
      </c>
      <c r="BC74" s="99" t="s">
        <v>1182</v>
      </c>
      <c r="BD74" s="99" t="s">
        <v>38</v>
      </c>
      <c r="BE74" s="99" t="s">
        <v>1182</v>
      </c>
      <c r="BF74" s="99" t="s">
        <v>38</v>
      </c>
      <c r="BG74" s="99" t="s">
        <v>1181</v>
      </c>
      <c r="BH74" s="99" t="s">
        <v>38</v>
      </c>
      <c r="BI74" s="99" t="s">
        <v>1181</v>
      </c>
      <c r="BJ74" s="99" t="s">
        <v>38</v>
      </c>
      <c r="BK74" s="99" t="s">
        <v>38</v>
      </c>
      <c r="BL74" s="99" t="s">
        <v>38</v>
      </c>
      <c r="BM74" s="99" t="s">
        <v>38</v>
      </c>
      <c r="BN74" s="99" t="s">
        <v>38</v>
      </c>
      <c r="BO74" s="99" t="s">
        <v>38</v>
      </c>
      <c r="BP74" s="99" t="s">
        <v>38</v>
      </c>
      <c r="BQ74" s="99" t="s">
        <v>38</v>
      </c>
      <c r="BR74" s="99" t="s">
        <v>38</v>
      </c>
      <c r="BS74" s="99" t="s">
        <v>38</v>
      </c>
      <c r="BT74" s="99" t="s">
        <v>38</v>
      </c>
      <c r="BU74" s="99" t="s">
        <v>87</v>
      </c>
      <c r="BV74" s="99" t="s">
        <v>87</v>
      </c>
      <c r="BW74" s="99" t="s">
        <v>725</v>
      </c>
      <c r="BX74" s="99" t="s">
        <v>725</v>
      </c>
      <c r="BY74" s="99" t="s">
        <v>1071</v>
      </c>
      <c r="BZ74" s="98" t="s">
        <v>949</v>
      </c>
      <c r="CA74" s="99" t="s">
        <v>638</v>
      </c>
    </row>
    <row r="75" spans="1:80">
      <c r="A75" s="97">
        <v>74</v>
      </c>
      <c r="B75" s="99">
        <v>138</v>
      </c>
      <c r="C75" s="99" t="s">
        <v>453</v>
      </c>
      <c r="D75" s="99" t="s">
        <v>563</v>
      </c>
      <c r="E75" s="99" t="s">
        <v>38</v>
      </c>
      <c r="F75" s="99" t="s">
        <v>473</v>
      </c>
      <c r="G75" s="99" t="s">
        <v>563</v>
      </c>
      <c r="H75" s="99" t="s">
        <v>38</v>
      </c>
      <c r="I75" s="99" t="s">
        <v>320</v>
      </c>
      <c r="J75" s="99" t="s">
        <v>387</v>
      </c>
      <c r="K75" s="99" t="s">
        <v>738</v>
      </c>
      <c r="L75" s="99" t="s">
        <v>806</v>
      </c>
      <c r="M75" s="99" t="s">
        <v>564</v>
      </c>
      <c r="N75" s="99" t="s">
        <v>38</v>
      </c>
      <c r="O75" s="99" t="s">
        <v>894</v>
      </c>
      <c r="P75" s="99" t="s">
        <v>38</v>
      </c>
      <c r="Q75" s="99" t="s">
        <v>38</v>
      </c>
      <c r="R75" s="99" t="s">
        <v>38</v>
      </c>
      <c r="S75" s="99" t="s">
        <v>38</v>
      </c>
      <c r="T75" s="99" t="s">
        <v>38</v>
      </c>
      <c r="U75" s="99" t="s">
        <v>38</v>
      </c>
      <c r="V75" s="99" t="s">
        <v>38</v>
      </c>
      <c r="W75" s="99" t="s">
        <v>38</v>
      </c>
      <c r="X75" s="99" t="s">
        <v>1022</v>
      </c>
      <c r="Y75" s="99" t="s">
        <v>673</v>
      </c>
      <c r="Z75" s="98" t="s">
        <v>658</v>
      </c>
      <c r="AA75" s="99" t="s">
        <v>38</v>
      </c>
      <c r="AB75" s="99" t="s">
        <v>38</v>
      </c>
      <c r="AC75" s="99" t="s">
        <v>38</v>
      </c>
      <c r="AD75" s="99" t="s">
        <v>38</v>
      </c>
      <c r="AE75" s="99" t="s">
        <v>1181</v>
      </c>
      <c r="AF75" s="99" t="s">
        <v>38</v>
      </c>
      <c r="AG75" s="99" t="s">
        <v>1181</v>
      </c>
      <c r="AH75" s="99" t="s">
        <v>38</v>
      </c>
      <c r="AI75" s="99" t="s">
        <v>1181</v>
      </c>
      <c r="AJ75" s="99" t="s">
        <v>38</v>
      </c>
      <c r="AK75" s="99" t="s">
        <v>1181</v>
      </c>
      <c r="AL75" s="99" t="s">
        <v>38</v>
      </c>
      <c r="AM75" s="99" t="s">
        <v>1181</v>
      </c>
      <c r="AN75" s="99" t="s">
        <v>38</v>
      </c>
      <c r="AO75" s="99" t="s">
        <v>1181</v>
      </c>
      <c r="AP75" s="99" t="s">
        <v>38</v>
      </c>
      <c r="AQ75" s="99" t="s">
        <v>1181</v>
      </c>
      <c r="AR75" s="99" t="s">
        <v>38</v>
      </c>
      <c r="AS75" s="99" t="s">
        <v>1181</v>
      </c>
      <c r="AT75" s="99" t="s">
        <v>38</v>
      </c>
      <c r="AU75" s="99" t="s">
        <v>1181</v>
      </c>
      <c r="AV75" s="99" t="s">
        <v>38</v>
      </c>
      <c r="AW75" s="99" t="s">
        <v>1181</v>
      </c>
      <c r="AX75" s="99" t="s">
        <v>38</v>
      </c>
      <c r="AY75" s="99" t="s">
        <v>1181</v>
      </c>
      <c r="AZ75" s="99" t="s">
        <v>38</v>
      </c>
      <c r="BA75" s="99" t="s">
        <v>1181</v>
      </c>
      <c r="BB75" s="99" t="s">
        <v>38</v>
      </c>
      <c r="BC75" s="99" t="s">
        <v>1181</v>
      </c>
      <c r="BD75" s="99" t="s">
        <v>38</v>
      </c>
      <c r="BE75" s="99" t="s">
        <v>1182</v>
      </c>
      <c r="BF75" s="99" t="s">
        <v>38</v>
      </c>
      <c r="BG75" s="99" t="s">
        <v>1181</v>
      </c>
      <c r="BH75" s="99" t="s">
        <v>38</v>
      </c>
      <c r="BI75" s="99" t="s">
        <v>1181</v>
      </c>
      <c r="BJ75" s="99" t="s">
        <v>38</v>
      </c>
      <c r="BK75" s="99" t="s">
        <v>38</v>
      </c>
      <c r="BL75" s="99" t="s">
        <v>38</v>
      </c>
      <c r="BM75" s="99" t="s">
        <v>38</v>
      </c>
      <c r="BN75" s="99" t="s">
        <v>38</v>
      </c>
      <c r="BO75" s="99" t="s">
        <v>38</v>
      </c>
      <c r="BP75" s="99" t="s">
        <v>38</v>
      </c>
      <c r="BQ75" s="99" t="s">
        <v>38</v>
      </c>
      <c r="BR75" s="99" t="s">
        <v>38</v>
      </c>
      <c r="BS75" s="99" t="s">
        <v>38</v>
      </c>
      <c r="BT75" s="99" t="s">
        <v>38</v>
      </c>
      <c r="BU75" s="99" t="s">
        <v>36</v>
      </c>
      <c r="BV75" s="99" t="s">
        <v>36</v>
      </c>
      <c r="BW75" s="99" t="s">
        <v>725</v>
      </c>
      <c r="BX75" s="99" t="s">
        <v>725</v>
      </c>
      <c r="BY75" s="99" t="s">
        <v>1071</v>
      </c>
      <c r="BZ75" s="98" t="s">
        <v>38</v>
      </c>
      <c r="CA75" s="99" t="s">
        <v>1007</v>
      </c>
    </row>
    <row r="76" spans="1:80" ht="30.75">
      <c r="A76" s="97">
        <v>75</v>
      </c>
      <c r="B76" s="99">
        <v>143</v>
      </c>
      <c r="C76" s="99" t="s">
        <v>446</v>
      </c>
      <c r="D76" s="99" t="s">
        <v>563</v>
      </c>
      <c r="E76" s="99" t="s">
        <v>38</v>
      </c>
      <c r="F76" s="99" t="s">
        <v>473</v>
      </c>
      <c r="G76" s="99" t="s">
        <v>563</v>
      </c>
      <c r="H76" s="99" t="s">
        <v>38</v>
      </c>
      <c r="I76" s="98" t="s">
        <v>1268</v>
      </c>
      <c r="J76" s="99" t="s">
        <v>387</v>
      </c>
      <c r="K76" s="99" t="s">
        <v>561</v>
      </c>
      <c r="L76" s="99" t="s">
        <v>242</v>
      </c>
      <c r="M76" s="99" t="s">
        <v>716</v>
      </c>
      <c r="N76" s="126" t="s">
        <v>1582</v>
      </c>
      <c r="O76" s="99" t="s">
        <v>894</v>
      </c>
      <c r="P76" s="99" t="s">
        <v>38</v>
      </c>
      <c r="Q76" s="99" t="s">
        <v>38</v>
      </c>
      <c r="R76" s="99" t="s">
        <v>38</v>
      </c>
      <c r="S76" s="99" t="s">
        <v>38</v>
      </c>
      <c r="T76" s="99" t="s">
        <v>38</v>
      </c>
      <c r="U76" s="99" t="s">
        <v>38</v>
      </c>
      <c r="V76" s="99" t="s">
        <v>38</v>
      </c>
      <c r="W76" s="99" t="s">
        <v>38</v>
      </c>
      <c r="X76" s="99" t="s">
        <v>282</v>
      </c>
      <c r="Y76" s="99" t="s">
        <v>982</v>
      </c>
      <c r="Z76" s="98" t="s">
        <v>658</v>
      </c>
      <c r="AA76" s="99" t="s">
        <v>38</v>
      </c>
      <c r="AB76" s="99" t="s">
        <v>38</v>
      </c>
      <c r="AC76" s="99" t="s">
        <v>38</v>
      </c>
      <c r="AD76" s="99" t="s">
        <v>38</v>
      </c>
      <c r="AE76" s="99" t="s">
        <v>1181</v>
      </c>
      <c r="AF76" s="99" t="s">
        <v>38</v>
      </c>
      <c r="AG76" s="99" t="s">
        <v>1181</v>
      </c>
      <c r="AH76" s="99" t="s">
        <v>38</v>
      </c>
      <c r="AI76" s="99" t="s">
        <v>1181</v>
      </c>
      <c r="AJ76" s="99" t="s">
        <v>38</v>
      </c>
      <c r="AK76" s="99" t="s">
        <v>543</v>
      </c>
      <c r="AL76" s="99" t="s">
        <v>38</v>
      </c>
      <c r="AM76" s="99" t="s">
        <v>1181</v>
      </c>
      <c r="AN76" s="99" t="s">
        <v>38</v>
      </c>
      <c r="AO76" s="99" t="s">
        <v>1181</v>
      </c>
      <c r="AP76" s="99" t="s">
        <v>38</v>
      </c>
      <c r="AQ76" s="99" t="s">
        <v>1181</v>
      </c>
      <c r="AR76" s="99" t="s">
        <v>38</v>
      </c>
      <c r="AS76" s="99" t="s">
        <v>1181</v>
      </c>
      <c r="AT76" s="99" t="s">
        <v>38</v>
      </c>
      <c r="AU76" s="99" t="s">
        <v>543</v>
      </c>
      <c r="AV76" s="99" t="s">
        <v>38</v>
      </c>
      <c r="AW76" s="99" t="s">
        <v>543</v>
      </c>
      <c r="AX76" s="99" t="s">
        <v>38</v>
      </c>
      <c r="AY76" s="99" t="s">
        <v>543</v>
      </c>
      <c r="AZ76" s="99" t="s">
        <v>38</v>
      </c>
      <c r="BA76" s="99" t="s">
        <v>543</v>
      </c>
      <c r="BB76" s="99" t="s">
        <v>38</v>
      </c>
      <c r="BC76" s="99" t="s">
        <v>543</v>
      </c>
      <c r="BD76" s="99" t="s">
        <v>38</v>
      </c>
      <c r="BE76" s="99" t="s">
        <v>1182</v>
      </c>
      <c r="BF76" s="99" t="s">
        <v>38</v>
      </c>
      <c r="BG76" s="99" t="s">
        <v>543</v>
      </c>
      <c r="BH76" s="99" t="s">
        <v>38</v>
      </c>
      <c r="BI76" s="99" t="s">
        <v>1181</v>
      </c>
      <c r="BJ76" s="99" t="s">
        <v>38</v>
      </c>
      <c r="BK76" s="99" t="s">
        <v>38</v>
      </c>
      <c r="BL76" s="99" t="s">
        <v>38</v>
      </c>
      <c r="BM76" s="99" t="s">
        <v>38</v>
      </c>
      <c r="BN76" s="99" t="s">
        <v>38</v>
      </c>
      <c r="BO76" s="99" t="s">
        <v>38</v>
      </c>
      <c r="BP76" s="99" t="s">
        <v>38</v>
      </c>
      <c r="BQ76" s="99" t="s">
        <v>38</v>
      </c>
      <c r="BR76" s="99" t="s">
        <v>38</v>
      </c>
      <c r="BS76" s="99" t="s">
        <v>38</v>
      </c>
      <c r="BT76" s="99" t="s">
        <v>38</v>
      </c>
      <c r="BU76" s="99" t="s">
        <v>205</v>
      </c>
      <c r="BV76" s="99" t="s">
        <v>205</v>
      </c>
      <c r="BW76" s="99" t="s">
        <v>725</v>
      </c>
      <c r="BX76" s="99" t="s">
        <v>725</v>
      </c>
      <c r="BY76" s="99" t="s">
        <v>1071</v>
      </c>
      <c r="BZ76" s="98" t="s">
        <v>38</v>
      </c>
      <c r="CA76" s="99" t="s">
        <v>266</v>
      </c>
    </row>
    <row r="77" spans="1:80" ht="30.75">
      <c r="A77" s="97">
        <v>76</v>
      </c>
      <c r="B77" s="99">
        <v>182</v>
      </c>
      <c r="C77" s="99" t="s">
        <v>399</v>
      </c>
      <c r="D77" s="99" t="s">
        <v>563</v>
      </c>
      <c r="E77" s="99" t="s">
        <v>38</v>
      </c>
      <c r="F77" s="99" t="s">
        <v>473</v>
      </c>
      <c r="G77" s="99" t="s">
        <v>563</v>
      </c>
      <c r="H77" s="99" t="s">
        <v>38</v>
      </c>
      <c r="I77" s="98" t="s">
        <v>1276</v>
      </c>
      <c r="J77" s="99" t="s">
        <v>182</v>
      </c>
      <c r="K77" s="99" t="s">
        <v>719</v>
      </c>
      <c r="L77" s="99" t="s">
        <v>293</v>
      </c>
      <c r="M77" s="99" t="s">
        <v>892</v>
      </c>
      <c r="N77" s="126" t="s">
        <v>1605</v>
      </c>
      <c r="O77" s="99" t="s">
        <v>894</v>
      </c>
      <c r="P77" s="99" t="s">
        <v>38</v>
      </c>
      <c r="Q77" s="99" t="s">
        <v>38</v>
      </c>
      <c r="R77" s="99" t="s">
        <v>38</v>
      </c>
      <c r="S77" s="99" t="s">
        <v>38</v>
      </c>
      <c r="T77" s="99" t="s">
        <v>38</v>
      </c>
      <c r="U77" s="99" t="s">
        <v>38</v>
      </c>
      <c r="V77" s="99" t="s">
        <v>38</v>
      </c>
      <c r="W77" s="99" t="s">
        <v>38</v>
      </c>
      <c r="X77" s="99" t="s">
        <v>996</v>
      </c>
      <c r="Y77" s="99" t="s">
        <v>574</v>
      </c>
      <c r="Z77" s="98" t="s">
        <v>658</v>
      </c>
      <c r="AA77" s="99" t="s">
        <v>38</v>
      </c>
      <c r="AB77" s="99" t="s">
        <v>38</v>
      </c>
      <c r="AC77" s="99" t="s">
        <v>38</v>
      </c>
      <c r="AD77" s="99" t="s">
        <v>38</v>
      </c>
      <c r="AE77" s="99" t="s">
        <v>1181</v>
      </c>
      <c r="AF77" s="99" t="s">
        <v>38</v>
      </c>
      <c r="AG77" s="99" t="s">
        <v>1181</v>
      </c>
      <c r="AH77" s="99" t="s">
        <v>38</v>
      </c>
      <c r="AI77" s="99" t="s">
        <v>1181</v>
      </c>
      <c r="AJ77" s="99" t="s">
        <v>38</v>
      </c>
      <c r="AK77" s="99" t="s">
        <v>543</v>
      </c>
      <c r="AL77" s="99" t="s">
        <v>38</v>
      </c>
      <c r="AM77" s="99" t="s">
        <v>1181</v>
      </c>
      <c r="AN77" s="99" t="s">
        <v>38</v>
      </c>
      <c r="AO77" s="99" t="s">
        <v>1181</v>
      </c>
      <c r="AP77" s="99" t="s">
        <v>38</v>
      </c>
      <c r="AQ77" s="99" t="s">
        <v>1181</v>
      </c>
      <c r="AR77" s="99" t="s">
        <v>38</v>
      </c>
      <c r="AS77" s="99" t="s">
        <v>1181</v>
      </c>
      <c r="AT77" s="99" t="s">
        <v>38</v>
      </c>
      <c r="AU77" s="99" t="s">
        <v>1181</v>
      </c>
      <c r="AV77" s="99" t="s">
        <v>38</v>
      </c>
      <c r="AW77" s="99" t="s">
        <v>543</v>
      </c>
      <c r="AX77" s="99" t="s">
        <v>38</v>
      </c>
      <c r="AY77" s="99" t="s">
        <v>1181</v>
      </c>
      <c r="AZ77" s="99" t="s">
        <v>38</v>
      </c>
      <c r="BA77" s="99" t="s">
        <v>543</v>
      </c>
      <c r="BB77" s="99" t="s">
        <v>38</v>
      </c>
      <c r="BC77" s="99" t="s">
        <v>1182</v>
      </c>
      <c r="BD77" s="99" t="s">
        <v>38</v>
      </c>
      <c r="BE77" s="99" t="s">
        <v>1182</v>
      </c>
      <c r="BF77" s="99" t="s">
        <v>38</v>
      </c>
      <c r="BG77" s="99" t="s">
        <v>1182</v>
      </c>
      <c r="BH77" s="99" t="s">
        <v>38</v>
      </c>
      <c r="BI77" s="99" t="s">
        <v>1181</v>
      </c>
      <c r="BJ77" s="99" t="s">
        <v>38</v>
      </c>
      <c r="BK77" s="99" t="s">
        <v>38</v>
      </c>
      <c r="BL77" s="99" t="s">
        <v>38</v>
      </c>
      <c r="BM77" s="99" t="s">
        <v>38</v>
      </c>
      <c r="BN77" s="99" t="s">
        <v>38</v>
      </c>
      <c r="BO77" s="99" t="s">
        <v>38</v>
      </c>
      <c r="BP77" s="99" t="s">
        <v>38</v>
      </c>
      <c r="BQ77" s="99" t="s">
        <v>38</v>
      </c>
      <c r="BR77" s="99" t="s">
        <v>38</v>
      </c>
      <c r="BS77" s="99" t="s">
        <v>38</v>
      </c>
      <c r="BT77" s="99" t="s">
        <v>38</v>
      </c>
      <c r="BU77" s="99" t="s">
        <v>36</v>
      </c>
      <c r="BV77" s="99" t="s">
        <v>36</v>
      </c>
      <c r="BW77" s="99" t="s">
        <v>725</v>
      </c>
      <c r="BX77" s="99" t="s">
        <v>725</v>
      </c>
      <c r="BY77" s="99" t="s">
        <v>1071</v>
      </c>
      <c r="BZ77" s="98" t="s">
        <v>38</v>
      </c>
      <c r="CA77" s="99" t="s">
        <v>23</v>
      </c>
    </row>
    <row r="78" spans="1:80">
      <c r="A78" s="97">
        <v>77</v>
      </c>
      <c r="B78" s="99">
        <v>168</v>
      </c>
      <c r="C78" s="99" t="s">
        <v>185</v>
      </c>
      <c r="D78" s="99" t="s">
        <v>563</v>
      </c>
      <c r="E78" s="99" t="s">
        <v>38</v>
      </c>
      <c r="F78" s="99" t="s">
        <v>473</v>
      </c>
      <c r="G78" s="99" t="s">
        <v>563</v>
      </c>
      <c r="H78" s="99" t="s">
        <v>38</v>
      </c>
      <c r="I78" s="99" t="s">
        <v>32</v>
      </c>
      <c r="J78" s="99" t="s">
        <v>682</v>
      </c>
      <c r="K78" s="99" t="s">
        <v>206</v>
      </c>
      <c r="L78" s="99" t="s">
        <v>117</v>
      </c>
      <c r="M78" s="99" t="s">
        <v>902</v>
      </c>
      <c r="N78" s="99" t="s">
        <v>38</v>
      </c>
      <c r="O78" s="99" t="s">
        <v>894</v>
      </c>
      <c r="P78" s="99" t="s">
        <v>38</v>
      </c>
      <c r="Q78" s="99" t="s">
        <v>38</v>
      </c>
      <c r="R78" s="99" t="s">
        <v>38</v>
      </c>
      <c r="S78" s="99" t="s">
        <v>38</v>
      </c>
      <c r="T78" s="99" t="s">
        <v>38</v>
      </c>
      <c r="U78" s="99" t="s">
        <v>38</v>
      </c>
      <c r="V78" s="99" t="s">
        <v>38</v>
      </c>
      <c r="W78" s="99" t="s">
        <v>38</v>
      </c>
      <c r="X78" s="99" t="s">
        <v>1020</v>
      </c>
      <c r="Y78" s="99" t="s">
        <v>1026</v>
      </c>
      <c r="Z78" s="98" t="s">
        <v>658</v>
      </c>
      <c r="AA78" s="99" t="s">
        <v>38</v>
      </c>
      <c r="AB78" s="99" t="s">
        <v>38</v>
      </c>
      <c r="AC78" s="99" t="s">
        <v>38</v>
      </c>
      <c r="AD78" s="99" t="s">
        <v>38</v>
      </c>
      <c r="AE78" s="99" t="s">
        <v>1181</v>
      </c>
      <c r="AF78" s="99" t="s">
        <v>38</v>
      </c>
      <c r="AG78" s="99" t="s">
        <v>1181</v>
      </c>
      <c r="AH78" s="99" t="s">
        <v>38</v>
      </c>
      <c r="AI78" s="99" t="s">
        <v>1181</v>
      </c>
      <c r="AJ78" s="99" t="s">
        <v>38</v>
      </c>
      <c r="AK78" s="99" t="s">
        <v>1181</v>
      </c>
      <c r="AL78" s="99" t="s">
        <v>38</v>
      </c>
      <c r="AM78" s="99" t="s">
        <v>1181</v>
      </c>
      <c r="AN78" s="99" t="s">
        <v>38</v>
      </c>
      <c r="AO78" s="99" t="s">
        <v>1181</v>
      </c>
      <c r="AP78" s="99" t="s">
        <v>38</v>
      </c>
      <c r="AQ78" s="99" t="s">
        <v>1181</v>
      </c>
      <c r="AR78" s="99" t="s">
        <v>38</v>
      </c>
      <c r="AS78" s="99" t="s">
        <v>1181</v>
      </c>
      <c r="AT78" s="99" t="s">
        <v>38</v>
      </c>
      <c r="AU78" s="99" t="s">
        <v>1181</v>
      </c>
      <c r="AV78" s="99" t="s">
        <v>38</v>
      </c>
      <c r="AW78" s="99" t="s">
        <v>1181</v>
      </c>
      <c r="AX78" s="99" t="s">
        <v>38</v>
      </c>
      <c r="AY78" s="99" t="s">
        <v>543</v>
      </c>
      <c r="AZ78" s="99" t="s">
        <v>38</v>
      </c>
      <c r="BA78" s="99" t="s">
        <v>543</v>
      </c>
      <c r="BB78" s="99" t="s">
        <v>38</v>
      </c>
      <c r="BC78" s="99" t="s">
        <v>543</v>
      </c>
      <c r="BD78" s="99" t="s">
        <v>38</v>
      </c>
      <c r="BE78" s="99" t="s">
        <v>1182</v>
      </c>
      <c r="BF78" s="99" t="s">
        <v>38</v>
      </c>
      <c r="BG78" s="99" t="s">
        <v>543</v>
      </c>
      <c r="BH78" s="99" t="s">
        <v>38</v>
      </c>
      <c r="BI78" s="99" t="s">
        <v>1181</v>
      </c>
      <c r="BJ78" s="99" t="s">
        <v>38</v>
      </c>
      <c r="BK78" s="99" t="s">
        <v>38</v>
      </c>
      <c r="BL78" s="99" t="s">
        <v>38</v>
      </c>
      <c r="BM78" s="99" t="s">
        <v>38</v>
      </c>
      <c r="BN78" s="99" t="s">
        <v>38</v>
      </c>
      <c r="BO78" s="99" t="s">
        <v>38</v>
      </c>
      <c r="BP78" s="99" t="s">
        <v>38</v>
      </c>
      <c r="BQ78" s="99" t="s">
        <v>38</v>
      </c>
      <c r="BR78" s="99" t="s">
        <v>38</v>
      </c>
      <c r="BS78" s="99" t="s">
        <v>38</v>
      </c>
      <c r="BT78" s="99" t="s">
        <v>38</v>
      </c>
      <c r="BU78" s="99" t="s">
        <v>36</v>
      </c>
      <c r="BV78" s="99" t="s">
        <v>36</v>
      </c>
      <c r="BW78" s="99" t="s">
        <v>725</v>
      </c>
      <c r="BX78" s="99" t="s">
        <v>725</v>
      </c>
      <c r="BY78" s="99" t="s">
        <v>1071</v>
      </c>
      <c r="BZ78" s="98" t="s">
        <v>38</v>
      </c>
      <c r="CA78" s="99" t="s">
        <v>1097</v>
      </c>
    </row>
    <row r="79" spans="1:80" ht="27">
      <c r="A79" s="97">
        <v>78</v>
      </c>
      <c r="B79" s="99">
        <v>146</v>
      </c>
      <c r="C79" s="99" t="s">
        <v>126</v>
      </c>
      <c r="D79" s="99" t="s">
        <v>563</v>
      </c>
      <c r="E79" s="99" t="s">
        <v>38</v>
      </c>
      <c r="F79" s="99" t="s">
        <v>473</v>
      </c>
      <c r="G79" s="99" t="s">
        <v>563</v>
      </c>
      <c r="H79" s="99" t="s">
        <v>38</v>
      </c>
      <c r="I79" s="98" t="s">
        <v>421</v>
      </c>
      <c r="J79" s="99" t="s">
        <v>463</v>
      </c>
      <c r="K79" s="99" t="s">
        <v>1513</v>
      </c>
      <c r="L79" s="99" t="s">
        <v>193</v>
      </c>
      <c r="M79" s="99" t="s">
        <v>113</v>
      </c>
      <c r="N79" s="99" t="s">
        <v>38</v>
      </c>
      <c r="O79" s="99" t="s">
        <v>894</v>
      </c>
      <c r="P79" s="99" t="s">
        <v>38</v>
      </c>
      <c r="Q79" s="99" t="s">
        <v>38</v>
      </c>
      <c r="R79" s="99" t="s">
        <v>38</v>
      </c>
      <c r="S79" s="99" t="s">
        <v>38</v>
      </c>
      <c r="T79" s="99" t="s">
        <v>38</v>
      </c>
      <c r="U79" s="99" t="s">
        <v>38</v>
      </c>
      <c r="V79" s="99" t="s">
        <v>38</v>
      </c>
      <c r="W79" s="99" t="s">
        <v>38</v>
      </c>
      <c r="X79" s="99" t="s">
        <v>197</v>
      </c>
      <c r="Y79" s="99" t="s">
        <v>197</v>
      </c>
      <c r="Z79" s="98" t="s">
        <v>658</v>
      </c>
      <c r="AA79" s="99" t="s">
        <v>38</v>
      </c>
      <c r="AB79" s="99" t="s">
        <v>38</v>
      </c>
      <c r="AC79" s="99" t="s">
        <v>38</v>
      </c>
      <c r="AD79" s="99" t="s">
        <v>38</v>
      </c>
      <c r="AE79" s="99" t="s">
        <v>1181</v>
      </c>
      <c r="AF79" s="99" t="s">
        <v>38</v>
      </c>
      <c r="AG79" s="99" t="s">
        <v>1181</v>
      </c>
      <c r="AH79" s="99" t="s">
        <v>38</v>
      </c>
      <c r="AI79" s="99" t="s">
        <v>1181</v>
      </c>
      <c r="AJ79" s="99" t="s">
        <v>38</v>
      </c>
      <c r="AK79" s="99" t="s">
        <v>1181</v>
      </c>
      <c r="AL79" s="99" t="s">
        <v>38</v>
      </c>
      <c r="AM79" s="99" t="s">
        <v>1181</v>
      </c>
      <c r="AN79" s="99" t="s">
        <v>38</v>
      </c>
      <c r="AO79" s="99" t="s">
        <v>1181</v>
      </c>
      <c r="AP79" s="99" t="s">
        <v>38</v>
      </c>
      <c r="AQ79" s="99" t="s">
        <v>1181</v>
      </c>
      <c r="AR79" s="99" t="s">
        <v>38</v>
      </c>
      <c r="AS79" s="99" t="s">
        <v>1181</v>
      </c>
      <c r="AT79" s="99" t="s">
        <v>38</v>
      </c>
      <c r="AU79" s="99" t="s">
        <v>1181</v>
      </c>
      <c r="AV79" s="99" t="s">
        <v>38</v>
      </c>
      <c r="AW79" s="99" t="s">
        <v>1181</v>
      </c>
      <c r="AX79" s="99" t="s">
        <v>38</v>
      </c>
      <c r="AY79" s="99" t="s">
        <v>1181</v>
      </c>
      <c r="AZ79" s="99" t="s">
        <v>38</v>
      </c>
      <c r="BA79" s="99" t="s">
        <v>1181</v>
      </c>
      <c r="BB79" s="99" t="s">
        <v>38</v>
      </c>
      <c r="BC79" s="99" t="s">
        <v>1181</v>
      </c>
      <c r="BD79" s="99" t="s">
        <v>38</v>
      </c>
      <c r="BE79" s="99" t="s">
        <v>1182</v>
      </c>
      <c r="BF79" s="99" t="s">
        <v>38</v>
      </c>
      <c r="BG79" s="99" t="s">
        <v>543</v>
      </c>
      <c r="BH79" s="99" t="s">
        <v>38</v>
      </c>
      <c r="BI79" s="99" t="s">
        <v>1181</v>
      </c>
      <c r="BJ79" s="99" t="s">
        <v>38</v>
      </c>
      <c r="BK79" s="99" t="s">
        <v>38</v>
      </c>
      <c r="BL79" s="99" t="s">
        <v>38</v>
      </c>
      <c r="BM79" s="99" t="s">
        <v>38</v>
      </c>
      <c r="BN79" s="99" t="s">
        <v>38</v>
      </c>
      <c r="BO79" s="99" t="s">
        <v>38</v>
      </c>
      <c r="BP79" s="99" t="s">
        <v>38</v>
      </c>
      <c r="BQ79" s="99" t="s">
        <v>38</v>
      </c>
      <c r="BR79" s="99" t="s">
        <v>38</v>
      </c>
      <c r="BS79" s="99" t="s">
        <v>38</v>
      </c>
      <c r="BT79" s="99" t="s">
        <v>38</v>
      </c>
      <c r="BU79" s="99" t="s">
        <v>87</v>
      </c>
      <c r="BV79" s="99" t="s">
        <v>87</v>
      </c>
      <c r="BW79" s="99" t="s">
        <v>725</v>
      </c>
      <c r="BX79" s="99" t="s">
        <v>725</v>
      </c>
      <c r="BY79" s="98" t="s">
        <v>1514</v>
      </c>
      <c r="BZ79" s="98" t="s">
        <v>38</v>
      </c>
      <c r="CA79" s="99" t="s">
        <v>1104</v>
      </c>
    </row>
    <row r="80" spans="1:80" ht="27">
      <c r="A80" s="97">
        <v>79</v>
      </c>
      <c r="B80" s="99">
        <v>152</v>
      </c>
      <c r="C80" s="99" t="s">
        <v>408</v>
      </c>
      <c r="D80" s="99" t="s">
        <v>563</v>
      </c>
      <c r="E80" s="99" t="s">
        <v>38</v>
      </c>
      <c r="F80" s="99" t="s">
        <v>473</v>
      </c>
      <c r="G80" s="99" t="s">
        <v>563</v>
      </c>
      <c r="H80" s="99" t="s">
        <v>38</v>
      </c>
      <c r="I80" s="98" t="s">
        <v>1269</v>
      </c>
      <c r="J80" s="99" t="s">
        <v>686</v>
      </c>
      <c r="K80" s="99" t="s">
        <v>1515</v>
      </c>
      <c r="L80" s="99" t="s">
        <v>325</v>
      </c>
      <c r="M80" s="99" t="s">
        <v>210</v>
      </c>
      <c r="N80" s="99" t="s">
        <v>38</v>
      </c>
      <c r="O80" s="99" t="s">
        <v>894</v>
      </c>
      <c r="P80" s="99" t="s">
        <v>38</v>
      </c>
      <c r="Q80" s="99" t="s">
        <v>38</v>
      </c>
      <c r="R80" s="99" t="s">
        <v>38</v>
      </c>
      <c r="S80" s="99" t="s">
        <v>38</v>
      </c>
      <c r="T80" s="99" t="s">
        <v>38</v>
      </c>
      <c r="U80" s="99" t="s">
        <v>38</v>
      </c>
      <c r="V80" s="99" t="s">
        <v>38</v>
      </c>
      <c r="W80" s="99" t="s">
        <v>38</v>
      </c>
      <c r="X80" s="99" t="s">
        <v>996</v>
      </c>
      <c r="Y80" s="99" t="s">
        <v>574</v>
      </c>
      <c r="Z80" s="98" t="s">
        <v>658</v>
      </c>
      <c r="AA80" s="99" t="s">
        <v>38</v>
      </c>
      <c r="AB80" s="99" t="s">
        <v>38</v>
      </c>
      <c r="AC80" s="99" t="s">
        <v>38</v>
      </c>
      <c r="AD80" s="99" t="s">
        <v>38</v>
      </c>
      <c r="AE80" s="99" t="s">
        <v>1181</v>
      </c>
      <c r="AF80" s="99" t="s">
        <v>38</v>
      </c>
      <c r="AG80" s="99" t="s">
        <v>1181</v>
      </c>
      <c r="AH80" s="99" t="s">
        <v>38</v>
      </c>
      <c r="AI80" s="99" t="s">
        <v>1181</v>
      </c>
      <c r="AJ80" s="99" t="s">
        <v>38</v>
      </c>
      <c r="AK80" s="99" t="s">
        <v>1181</v>
      </c>
      <c r="AL80" s="99" t="s">
        <v>38</v>
      </c>
      <c r="AM80" s="99" t="s">
        <v>1181</v>
      </c>
      <c r="AN80" s="99" t="s">
        <v>38</v>
      </c>
      <c r="AO80" s="99" t="s">
        <v>1181</v>
      </c>
      <c r="AP80" s="99" t="s">
        <v>38</v>
      </c>
      <c r="AQ80" s="99" t="s">
        <v>1181</v>
      </c>
      <c r="AR80" s="99" t="s">
        <v>38</v>
      </c>
      <c r="AS80" s="99" t="s">
        <v>1181</v>
      </c>
      <c r="AT80" s="99" t="s">
        <v>38</v>
      </c>
      <c r="AU80" s="99" t="s">
        <v>1181</v>
      </c>
      <c r="AV80" s="99" t="s">
        <v>38</v>
      </c>
      <c r="AW80" s="99" t="s">
        <v>1181</v>
      </c>
      <c r="AX80" s="99" t="s">
        <v>38</v>
      </c>
      <c r="AY80" s="99" t="s">
        <v>1181</v>
      </c>
      <c r="AZ80" s="99" t="s">
        <v>38</v>
      </c>
      <c r="BA80" s="99" t="s">
        <v>1181</v>
      </c>
      <c r="BB80" s="99" t="s">
        <v>38</v>
      </c>
      <c r="BC80" s="99" t="s">
        <v>1181</v>
      </c>
      <c r="BD80" s="99" t="s">
        <v>38</v>
      </c>
      <c r="BE80" s="99" t="s">
        <v>1182</v>
      </c>
      <c r="BF80" s="99" t="s">
        <v>38</v>
      </c>
      <c r="BG80" s="99" t="s">
        <v>1181</v>
      </c>
      <c r="BH80" s="99" t="s">
        <v>38</v>
      </c>
      <c r="BI80" s="99" t="s">
        <v>1181</v>
      </c>
      <c r="BJ80" s="99" t="s">
        <v>38</v>
      </c>
      <c r="BK80" s="99" t="s">
        <v>38</v>
      </c>
      <c r="BL80" s="99" t="s">
        <v>38</v>
      </c>
      <c r="BM80" s="99" t="s">
        <v>38</v>
      </c>
      <c r="BN80" s="99" t="s">
        <v>38</v>
      </c>
      <c r="BO80" s="99" t="s">
        <v>38</v>
      </c>
      <c r="BP80" s="99" t="s">
        <v>38</v>
      </c>
      <c r="BQ80" s="99" t="s">
        <v>38</v>
      </c>
      <c r="BR80" s="99" t="s">
        <v>38</v>
      </c>
      <c r="BS80" s="99" t="s">
        <v>38</v>
      </c>
      <c r="BT80" s="99" t="s">
        <v>38</v>
      </c>
      <c r="BU80" s="99" t="s">
        <v>87</v>
      </c>
      <c r="BV80" s="99" t="s">
        <v>87</v>
      </c>
      <c r="BW80" s="99" t="s">
        <v>725</v>
      </c>
      <c r="BX80" s="99" t="s">
        <v>725</v>
      </c>
      <c r="BY80" s="99" t="s">
        <v>929</v>
      </c>
      <c r="BZ80" s="98" t="s">
        <v>38</v>
      </c>
      <c r="CA80" s="99" t="s">
        <v>1101</v>
      </c>
    </row>
    <row r="81" spans="1:80" ht="54">
      <c r="A81" s="97">
        <v>80</v>
      </c>
      <c r="B81" s="99">
        <v>153</v>
      </c>
      <c r="C81" s="99" t="s">
        <v>435</v>
      </c>
      <c r="D81" s="99" t="s">
        <v>563</v>
      </c>
      <c r="E81" s="99" t="s">
        <v>38</v>
      </c>
      <c r="F81" s="99" t="s">
        <v>473</v>
      </c>
      <c r="G81" s="99" t="s">
        <v>563</v>
      </c>
      <c r="H81" s="99" t="s">
        <v>38</v>
      </c>
      <c r="I81" s="99" t="s">
        <v>271</v>
      </c>
      <c r="J81" s="99" t="s">
        <v>685</v>
      </c>
      <c r="K81" s="99" t="s">
        <v>1516</v>
      </c>
      <c r="L81" s="99" t="s">
        <v>118</v>
      </c>
      <c r="M81" s="99" t="s">
        <v>911</v>
      </c>
      <c r="N81" s="106" t="s">
        <v>1201</v>
      </c>
      <c r="O81" s="99" t="s">
        <v>894</v>
      </c>
      <c r="P81" s="99" t="s">
        <v>38</v>
      </c>
      <c r="Q81" s="99" t="s">
        <v>38</v>
      </c>
      <c r="R81" s="99" t="s">
        <v>38</v>
      </c>
      <c r="S81" s="99" t="s">
        <v>38</v>
      </c>
      <c r="T81" s="99" t="s">
        <v>38</v>
      </c>
      <c r="U81" s="99" t="s">
        <v>38</v>
      </c>
      <c r="V81" s="99" t="s">
        <v>38</v>
      </c>
      <c r="W81" s="99" t="s">
        <v>38</v>
      </c>
      <c r="X81" s="99" t="s">
        <v>254</v>
      </c>
      <c r="Y81" s="99" t="s">
        <v>1015</v>
      </c>
      <c r="Z81" s="98" t="s">
        <v>658</v>
      </c>
      <c r="AA81" s="99" t="s">
        <v>38</v>
      </c>
      <c r="AB81" s="99" t="s">
        <v>38</v>
      </c>
      <c r="AC81" s="99" t="s">
        <v>38</v>
      </c>
      <c r="AD81" s="99" t="s">
        <v>38</v>
      </c>
      <c r="AE81" s="99" t="s">
        <v>1181</v>
      </c>
      <c r="AF81" s="99" t="s">
        <v>38</v>
      </c>
      <c r="AG81" s="99" t="s">
        <v>1181</v>
      </c>
      <c r="AH81" s="99" t="s">
        <v>38</v>
      </c>
      <c r="AI81" s="99" t="s">
        <v>1181</v>
      </c>
      <c r="AJ81" s="99" t="s">
        <v>38</v>
      </c>
      <c r="AK81" s="99" t="s">
        <v>1181</v>
      </c>
      <c r="AL81" s="99" t="s">
        <v>38</v>
      </c>
      <c r="AM81" s="99" t="s">
        <v>1181</v>
      </c>
      <c r="AN81" s="99" t="s">
        <v>38</v>
      </c>
      <c r="AO81" s="99" t="s">
        <v>1181</v>
      </c>
      <c r="AP81" s="99" t="s">
        <v>38</v>
      </c>
      <c r="AQ81" s="99" t="s">
        <v>1181</v>
      </c>
      <c r="AR81" s="99" t="s">
        <v>38</v>
      </c>
      <c r="AS81" s="99" t="s">
        <v>1181</v>
      </c>
      <c r="AT81" s="99" t="s">
        <v>38</v>
      </c>
      <c r="AU81" s="99" t="s">
        <v>1181</v>
      </c>
      <c r="AV81" s="99" t="s">
        <v>38</v>
      </c>
      <c r="AW81" s="99" t="s">
        <v>1181</v>
      </c>
      <c r="AX81" s="99" t="s">
        <v>38</v>
      </c>
      <c r="AY81" s="99" t="s">
        <v>1181</v>
      </c>
      <c r="AZ81" s="99" t="s">
        <v>38</v>
      </c>
      <c r="BA81" s="99" t="s">
        <v>1181</v>
      </c>
      <c r="BB81" s="99" t="s">
        <v>38</v>
      </c>
      <c r="BC81" s="99" t="s">
        <v>1181</v>
      </c>
      <c r="BD81" s="99" t="s">
        <v>38</v>
      </c>
      <c r="BE81" s="99" t="s">
        <v>1182</v>
      </c>
      <c r="BF81" s="99" t="s">
        <v>38</v>
      </c>
      <c r="BG81" s="99" t="s">
        <v>543</v>
      </c>
      <c r="BH81" s="99" t="s">
        <v>38</v>
      </c>
      <c r="BI81" s="99" t="s">
        <v>1181</v>
      </c>
      <c r="BJ81" s="99" t="s">
        <v>38</v>
      </c>
      <c r="BK81" s="99" t="s">
        <v>38</v>
      </c>
      <c r="BL81" s="99" t="s">
        <v>38</v>
      </c>
      <c r="BM81" s="99" t="s">
        <v>38</v>
      </c>
      <c r="BN81" s="99" t="s">
        <v>38</v>
      </c>
      <c r="BO81" s="99" t="s">
        <v>38</v>
      </c>
      <c r="BP81" s="99" t="s">
        <v>38</v>
      </c>
      <c r="BQ81" s="99" t="s">
        <v>38</v>
      </c>
      <c r="BR81" s="99" t="s">
        <v>38</v>
      </c>
      <c r="BS81" s="99" t="s">
        <v>38</v>
      </c>
      <c r="BT81" s="99" t="s">
        <v>38</v>
      </c>
      <c r="BU81" s="99" t="s">
        <v>87</v>
      </c>
      <c r="BV81" s="99" t="s">
        <v>87</v>
      </c>
      <c r="BW81" s="99" t="s">
        <v>725</v>
      </c>
      <c r="BX81" s="99" t="s">
        <v>725</v>
      </c>
      <c r="BY81" s="98" t="s">
        <v>1517</v>
      </c>
      <c r="BZ81" s="98" t="s">
        <v>38</v>
      </c>
      <c r="CA81" s="99" t="s">
        <v>1080</v>
      </c>
    </row>
    <row r="82" spans="1:80" ht="18.75">
      <c r="A82" s="97">
        <v>81</v>
      </c>
      <c r="B82" s="99">
        <v>77</v>
      </c>
      <c r="C82" s="99" t="s">
        <v>507</v>
      </c>
      <c r="D82" s="99" t="s">
        <v>563</v>
      </c>
      <c r="E82" s="99" t="s">
        <v>38</v>
      </c>
      <c r="F82" s="99" t="s">
        <v>473</v>
      </c>
      <c r="G82" s="99" t="s">
        <v>563</v>
      </c>
      <c r="H82" s="99" t="s">
        <v>38</v>
      </c>
      <c r="I82" s="99" t="s">
        <v>343</v>
      </c>
      <c r="J82" s="99" t="s">
        <v>702</v>
      </c>
      <c r="K82" s="99" t="s">
        <v>1518</v>
      </c>
      <c r="L82" s="99" t="s">
        <v>842</v>
      </c>
      <c r="M82" s="99" t="s">
        <v>629</v>
      </c>
      <c r="N82" s="106" t="s">
        <v>942</v>
      </c>
      <c r="O82" s="99" t="s">
        <v>75</v>
      </c>
      <c r="P82" s="99" t="s">
        <v>38</v>
      </c>
      <c r="Q82" s="99" t="s">
        <v>38</v>
      </c>
      <c r="R82" s="99" t="s">
        <v>38</v>
      </c>
      <c r="S82" s="99" t="s">
        <v>38</v>
      </c>
      <c r="T82" s="99" t="s">
        <v>38</v>
      </c>
      <c r="U82" s="99" t="s">
        <v>38</v>
      </c>
      <c r="V82" s="99" t="s">
        <v>38</v>
      </c>
      <c r="W82" s="99" t="s">
        <v>38</v>
      </c>
      <c r="X82" s="99" t="s">
        <v>282</v>
      </c>
      <c r="Y82" s="99" t="s">
        <v>982</v>
      </c>
      <c r="Z82" s="98" t="s">
        <v>658</v>
      </c>
      <c r="AA82" s="99" t="s">
        <v>38</v>
      </c>
      <c r="AB82" s="99" t="s">
        <v>38</v>
      </c>
      <c r="AC82" s="99" t="s">
        <v>38</v>
      </c>
      <c r="AD82" s="99" t="s">
        <v>38</v>
      </c>
      <c r="AE82" s="99" t="s">
        <v>1181</v>
      </c>
      <c r="AF82" s="99" t="s">
        <v>38</v>
      </c>
      <c r="AG82" s="99" t="s">
        <v>1181</v>
      </c>
      <c r="AH82" s="99" t="s">
        <v>38</v>
      </c>
      <c r="AI82" s="101" t="s">
        <v>1367</v>
      </c>
      <c r="AJ82" s="99" t="s">
        <v>38</v>
      </c>
      <c r="AK82" s="99" t="s">
        <v>1181</v>
      </c>
      <c r="AL82" s="99" t="s">
        <v>38</v>
      </c>
      <c r="AM82" s="99" t="s">
        <v>1181</v>
      </c>
      <c r="AN82" s="99" t="s">
        <v>38</v>
      </c>
      <c r="AO82" s="99" t="s">
        <v>1181</v>
      </c>
      <c r="AP82" s="99" t="s">
        <v>38</v>
      </c>
      <c r="AQ82" s="99" t="s">
        <v>1181</v>
      </c>
      <c r="AR82" s="99" t="s">
        <v>38</v>
      </c>
      <c r="AS82" s="99" t="s">
        <v>1181</v>
      </c>
      <c r="AT82" s="99" t="s">
        <v>38</v>
      </c>
      <c r="AU82" s="101" t="s">
        <v>1181</v>
      </c>
      <c r="AV82" s="99" t="s">
        <v>38</v>
      </c>
      <c r="AW82" s="101" t="s">
        <v>1367</v>
      </c>
      <c r="AX82" s="99" t="s">
        <v>38</v>
      </c>
      <c r="AY82" s="99" t="s">
        <v>1181</v>
      </c>
      <c r="AZ82" s="99" t="s">
        <v>38</v>
      </c>
      <c r="BA82" s="99" t="s">
        <v>1181</v>
      </c>
      <c r="BB82" s="99" t="s">
        <v>38</v>
      </c>
      <c r="BC82" s="101" t="s">
        <v>1181</v>
      </c>
      <c r="BD82" s="99" t="s">
        <v>38</v>
      </c>
      <c r="BE82" s="101" t="s">
        <v>1181</v>
      </c>
      <c r="BF82" s="99" t="s">
        <v>38</v>
      </c>
      <c r="BG82" s="101" t="s">
        <v>1181</v>
      </c>
      <c r="BH82" s="99" t="s">
        <v>38</v>
      </c>
      <c r="BI82" s="99" t="s">
        <v>1181</v>
      </c>
      <c r="BJ82" s="99" t="s">
        <v>38</v>
      </c>
      <c r="BK82" s="99" t="s">
        <v>38</v>
      </c>
      <c r="BL82" s="99" t="s">
        <v>38</v>
      </c>
      <c r="BM82" s="99" t="s">
        <v>38</v>
      </c>
      <c r="BN82" s="99" t="s">
        <v>38</v>
      </c>
      <c r="BO82" s="99" t="s">
        <v>38</v>
      </c>
      <c r="BP82" s="99" t="s">
        <v>38</v>
      </c>
      <c r="BQ82" s="99" t="s">
        <v>38</v>
      </c>
      <c r="BR82" s="99" t="s">
        <v>38</v>
      </c>
      <c r="BS82" s="99" t="s">
        <v>38</v>
      </c>
      <c r="BT82" s="99" t="s">
        <v>38</v>
      </c>
      <c r="BU82" s="99" t="s">
        <v>164</v>
      </c>
      <c r="BV82" s="99" t="s">
        <v>232</v>
      </c>
      <c r="BW82" s="101" t="s">
        <v>173</v>
      </c>
      <c r="BX82" s="99" t="s">
        <v>725</v>
      </c>
      <c r="BY82" s="99" t="s">
        <v>621</v>
      </c>
      <c r="BZ82" s="98" t="s">
        <v>38</v>
      </c>
      <c r="CA82" s="99" t="s">
        <v>298</v>
      </c>
    </row>
    <row r="83" spans="1:80" ht="27">
      <c r="A83" s="97">
        <v>82</v>
      </c>
      <c r="B83" s="99">
        <v>148</v>
      </c>
      <c r="C83" s="99" t="s">
        <v>439</v>
      </c>
      <c r="D83" s="99" t="s">
        <v>563</v>
      </c>
      <c r="E83" s="99" t="s">
        <v>38</v>
      </c>
      <c r="F83" s="99" t="s">
        <v>473</v>
      </c>
      <c r="G83" s="99" t="s">
        <v>563</v>
      </c>
      <c r="H83" s="99" t="s">
        <v>38</v>
      </c>
      <c r="I83" s="98" t="s">
        <v>757</v>
      </c>
      <c r="J83" s="99" t="s">
        <v>688</v>
      </c>
      <c r="K83" s="99" t="s">
        <v>1506</v>
      </c>
      <c r="L83" s="99" t="s">
        <v>803</v>
      </c>
      <c r="M83" s="99" t="s">
        <v>635</v>
      </c>
      <c r="N83" s="99" t="s">
        <v>38</v>
      </c>
      <c r="O83" s="99" t="s">
        <v>1364</v>
      </c>
      <c r="P83" s="99" t="s">
        <v>38</v>
      </c>
      <c r="Q83" s="99" t="s">
        <v>38</v>
      </c>
      <c r="R83" s="99" t="s">
        <v>38</v>
      </c>
      <c r="S83" s="99" t="s">
        <v>38</v>
      </c>
      <c r="T83" s="99" t="s">
        <v>38</v>
      </c>
      <c r="U83" s="99" t="s">
        <v>38</v>
      </c>
      <c r="V83" s="99" t="s">
        <v>38</v>
      </c>
      <c r="W83" s="99" t="s">
        <v>38</v>
      </c>
      <c r="X83" s="99" t="s">
        <v>282</v>
      </c>
      <c r="Y83" s="99" t="s">
        <v>982</v>
      </c>
      <c r="Z83" s="98" t="s">
        <v>1314</v>
      </c>
      <c r="AA83" s="99" t="s">
        <v>38</v>
      </c>
      <c r="AB83" s="99" t="s">
        <v>38</v>
      </c>
      <c r="AC83" s="99" t="s">
        <v>38</v>
      </c>
      <c r="AD83" s="99" t="s">
        <v>38</v>
      </c>
      <c r="AE83" s="99" t="s">
        <v>1181</v>
      </c>
      <c r="AF83" s="99" t="s">
        <v>38</v>
      </c>
      <c r="AG83" s="99" t="s">
        <v>1181</v>
      </c>
      <c r="AH83" s="99" t="s">
        <v>38</v>
      </c>
      <c r="AI83" s="99" t="s">
        <v>543</v>
      </c>
      <c r="AJ83" s="99" t="s">
        <v>38</v>
      </c>
      <c r="AK83" s="99" t="s">
        <v>543</v>
      </c>
      <c r="AL83" s="99" t="s">
        <v>38</v>
      </c>
      <c r="AM83" s="99" t="s">
        <v>1181</v>
      </c>
      <c r="AN83" s="99" t="s">
        <v>38</v>
      </c>
      <c r="AO83" s="101" t="s">
        <v>543</v>
      </c>
      <c r="AP83" s="99" t="s">
        <v>38</v>
      </c>
      <c r="AQ83" s="99" t="s">
        <v>1181</v>
      </c>
      <c r="AR83" s="99" t="s">
        <v>38</v>
      </c>
      <c r="AS83" s="99" t="s">
        <v>1181</v>
      </c>
      <c r="AT83" s="99" t="s">
        <v>38</v>
      </c>
      <c r="AU83" s="101" t="s">
        <v>1181</v>
      </c>
      <c r="AV83" s="99" t="s">
        <v>38</v>
      </c>
      <c r="AW83" s="99" t="s">
        <v>543</v>
      </c>
      <c r="AX83" s="99" t="s">
        <v>38</v>
      </c>
      <c r="AY83" s="101" t="s">
        <v>1181</v>
      </c>
      <c r="AZ83" s="99" t="s">
        <v>38</v>
      </c>
      <c r="BA83" s="99" t="s">
        <v>543</v>
      </c>
      <c r="BB83" s="99" t="s">
        <v>38</v>
      </c>
      <c r="BC83" s="99" t="s">
        <v>1181</v>
      </c>
      <c r="BD83" s="99" t="s">
        <v>38</v>
      </c>
      <c r="BE83" s="99" t="s">
        <v>543</v>
      </c>
      <c r="BF83" s="99" t="s">
        <v>38</v>
      </c>
      <c r="BG83" s="101" t="s">
        <v>1181</v>
      </c>
      <c r="BH83" s="99" t="s">
        <v>38</v>
      </c>
      <c r="BI83" s="99" t="s">
        <v>1181</v>
      </c>
      <c r="BJ83" s="99" t="s">
        <v>38</v>
      </c>
      <c r="BK83" s="99" t="s">
        <v>38</v>
      </c>
      <c r="BL83" s="99" t="s">
        <v>38</v>
      </c>
      <c r="BM83" s="99" t="s">
        <v>38</v>
      </c>
      <c r="BN83" s="99" t="s">
        <v>38</v>
      </c>
      <c r="BO83" s="99" t="s">
        <v>38</v>
      </c>
      <c r="BP83" s="99" t="s">
        <v>38</v>
      </c>
      <c r="BQ83" s="99" t="s">
        <v>38</v>
      </c>
      <c r="BR83" s="99" t="s">
        <v>38</v>
      </c>
      <c r="BS83" s="99" t="s">
        <v>38</v>
      </c>
      <c r="BT83" s="99" t="s">
        <v>38</v>
      </c>
      <c r="BU83" s="99" t="s">
        <v>218</v>
      </c>
      <c r="BV83" s="99" t="s">
        <v>224</v>
      </c>
      <c r="BW83" s="99" t="s">
        <v>236</v>
      </c>
      <c r="BX83" s="99" t="s">
        <v>725</v>
      </c>
      <c r="BY83" s="99" t="s">
        <v>621</v>
      </c>
      <c r="BZ83" s="98" t="s">
        <v>38</v>
      </c>
      <c r="CA83" s="99" t="s">
        <v>337</v>
      </c>
    </row>
    <row r="84" spans="1:80" s="94" customFormat="1" ht="27">
      <c r="A84" s="97">
        <v>83</v>
      </c>
      <c r="B84" s="100" t="s">
        <v>513</v>
      </c>
      <c r="C84" s="100" t="s">
        <v>710</v>
      </c>
      <c r="D84" s="100" t="s">
        <v>563</v>
      </c>
      <c r="E84" s="100" t="s">
        <v>38</v>
      </c>
      <c r="F84" s="100" t="s">
        <v>473</v>
      </c>
      <c r="G84" s="100" t="s">
        <v>563</v>
      </c>
      <c r="H84" s="100" t="s">
        <v>38</v>
      </c>
      <c r="I84" s="100" t="s">
        <v>1391</v>
      </c>
      <c r="J84" s="100" t="s">
        <v>702</v>
      </c>
      <c r="K84" s="100" t="s">
        <v>727</v>
      </c>
      <c r="L84" s="100" t="s">
        <v>405</v>
      </c>
      <c r="M84" s="100" t="s">
        <v>601</v>
      </c>
      <c r="N84" s="106" t="s">
        <v>1604</v>
      </c>
      <c r="O84" s="100" t="s">
        <v>1364</v>
      </c>
      <c r="P84" s="100" t="s">
        <v>38</v>
      </c>
      <c r="Q84" s="100" t="s">
        <v>38</v>
      </c>
      <c r="R84" s="100" t="s">
        <v>38</v>
      </c>
      <c r="S84" s="100" t="s">
        <v>38</v>
      </c>
      <c r="T84" s="100" t="s">
        <v>38</v>
      </c>
      <c r="U84" s="100" t="s">
        <v>38</v>
      </c>
      <c r="V84" s="100" t="s">
        <v>38</v>
      </c>
      <c r="W84" s="100" t="s">
        <v>38</v>
      </c>
      <c r="X84" s="100" t="s">
        <v>282</v>
      </c>
      <c r="Y84" s="100" t="s">
        <v>982</v>
      </c>
      <c r="Z84" s="103" t="s">
        <v>100</v>
      </c>
      <c r="AA84" s="100" t="s">
        <v>38</v>
      </c>
      <c r="AB84" s="100" t="s">
        <v>38</v>
      </c>
      <c r="AC84" s="100" t="s">
        <v>38</v>
      </c>
      <c r="AD84" s="100" t="s">
        <v>38</v>
      </c>
      <c r="AE84" s="100" t="s">
        <v>1181</v>
      </c>
      <c r="AF84" s="100" t="s">
        <v>38</v>
      </c>
      <c r="AG84" s="100" t="s">
        <v>1181</v>
      </c>
      <c r="AH84" s="100" t="s">
        <v>38</v>
      </c>
      <c r="AI84" s="100" t="s">
        <v>1181</v>
      </c>
      <c r="AJ84" s="100" t="s">
        <v>38</v>
      </c>
      <c r="AK84" s="100" t="s">
        <v>1181</v>
      </c>
      <c r="AL84" s="100" t="s">
        <v>38</v>
      </c>
      <c r="AM84" s="100" t="s">
        <v>1181</v>
      </c>
      <c r="AN84" s="100" t="s">
        <v>38</v>
      </c>
      <c r="AO84" s="100" t="s">
        <v>1181</v>
      </c>
      <c r="AP84" s="100" t="s">
        <v>38</v>
      </c>
      <c r="AQ84" s="100" t="s">
        <v>1181</v>
      </c>
      <c r="AR84" s="100" t="s">
        <v>38</v>
      </c>
      <c r="AS84" s="100" t="s">
        <v>1181</v>
      </c>
      <c r="AT84" s="100" t="s">
        <v>38</v>
      </c>
      <c r="AU84" s="100" t="s">
        <v>1181</v>
      </c>
      <c r="AV84" s="100" t="s">
        <v>38</v>
      </c>
      <c r="AW84" s="100" t="s">
        <v>1181</v>
      </c>
      <c r="AX84" s="100" t="s">
        <v>38</v>
      </c>
      <c r="AY84" s="100" t="s">
        <v>1181</v>
      </c>
      <c r="AZ84" s="100" t="s">
        <v>38</v>
      </c>
      <c r="BA84" s="100" t="s">
        <v>543</v>
      </c>
      <c r="BB84" s="100" t="s">
        <v>38</v>
      </c>
      <c r="BC84" s="100" t="s">
        <v>543</v>
      </c>
      <c r="BD84" s="100" t="s">
        <v>38</v>
      </c>
      <c r="BE84" s="100" t="s">
        <v>543</v>
      </c>
      <c r="BF84" s="100" t="s">
        <v>38</v>
      </c>
      <c r="BG84" s="100" t="s">
        <v>543</v>
      </c>
      <c r="BH84" s="100" t="s">
        <v>38</v>
      </c>
      <c r="BI84" s="100" t="s">
        <v>1181</v>
      </c>
      <c r="BJ84" s="100" t="s">
        <v>38</v>
      </c>
      <c r="BK84" s="100" t="s">
        <v>38</v>
      </c>
      <c r="BL84" s="100" t="s">
        <v>38</v>
      </c>
      <c r="BM84" s="100" t="s">
        <v>38</v>
      </c>
      <c r="BN84" s="100" t="s">
        <v>38</v>
      </c>
      <c r="BO84" s="100" t="s">
        <v>38</v>
      </c>
      <c r="BP84" s="100" t="s">
        <v>38</v>
      </c>
      <c r="BQ84" s="100" t="s">
        <v>38</v>
      </c>
      <c r="BR84" s="100" t="s">
        <v>38</v>
      </c>
      <c r="BS84" s="100" t="s">
        <v>38</v>
      </c>
      <c r="BT84" s="100" t="s">
        <v>38</v>
      </c>
      <c r="BU84" s="100" t="s">
        <v>218</v>
      </c>
      <c r="BV84" s="100" t="s">
        <v>218</v>
      </c>
      <c r="BW84" s="100" t="s">
        <v>725</v>
      </c>
      <c r="BX84" s="100" t="s">
        <v>725</v>
      </c>
      <c r="BY84" s="100" t="s">
        <v>621</v>
      </c>
      <c r="BZ84" s="100" t="s">
        <v>38</v>
      </c>
      <c r="CA84" s="100" t="s">
        <v>170</v>
      </c>
    </row>
    <row r="85" spans="1:80" ht="111.75">
      <c r="A85" s="97">
        <v>84</v>
      </c>
      <c r="B85" s="99">
        <v>9</v>
      </c>
      <c r="C85" s="99" t="s">
        <v>362</v>
      </c>
      <c r="D85" s="99" t="s">
        <v>563</v>
      </c>
      <c r="E85" s="99" t="s">
        <v>38</v>
      </c>
      <c r="F85" s="99" t="s">
        <v>473</v>
      </c>
      <c r="G85" s="99" t="s">
        <v>563</v>
      </c>
      <c r="H85" s="99" t="s">
        <v>38</v>
      </c>
      <c r="I85" s="99" t="s">
        <v>1332</v>
      </c>
      <c r="J85" s="99" t="s">
        <v>577</v>
      </c>
      <c r="K85" s="99" t="s">
        <v>1507</v>
      </c>
      <c r="L85" s="99" t="s">
        <v>305</v>
      </c>
      <c r="M85" s="99" t="s">
        <v>975</v>
      </c>
      <c r="N85" s="126" t="s">
        <v>1603</v>
      </c>
      <c r="O85" s="99" t="s">
        <v>1364</v>
      </c>
      <c r="P85" s="99" t="s">
        <v>38</v>
      </c>
      <c r="Q85" s="99" t="s">
        <v>38</v>
      </c>
      <c r="R85" s="99" t="s">
        <v>38</v>
      </c>
      <c r="S85" s="99" t="s">
        <v>38</v>
      </c>
      <c r="T85" s="99" t="s">
        <v>38</v>
      </c>
      <c r="U85" s="99" t="s">
        <v>38</v>
      </c>
      <c r="V85" s="99" t="s">
        <v>38</v>
      </c>
      <c r="W85" s="99" t="s">
        <v>38</v>
      </c>
      <c r="X85" s="99" t="s">
        <v>282</v>
      </c>
      <c r="Y85" s="99" t="s">
        <v>982</v>
      </c>
      <c r="Z85" s="98" t="s">
        <v>658</v>
      </c>
      <c r="AA85" s="99" t="s">
        <v>38</v>
      </c>
      <c r="AB85" s="99" t="s">
        <v>38</v>
      </c>
      <c r="AC85" s="99" t="s">
        <v>38</v>
      </c>
      <c r="AD85" s="99" t="s">
        <v>38</v>
      </c>
      <c r="AE85" s="99" t="s">
        <v>1181</v>
      </c>
      <c r="AF85" s="99" t="s">
        <v>38</v>
      </c>
      <c r="AG85" s="99" t="s">
        <v>1181</v>
      </c>
      <c r="AH85" s="99" t="s">
        <v>38</v>
      </c>
      <c r="AI85" s="99" t="s">
        <v>1181</v>
      </c>
      <c r="AJ85" s="99" t="s">
        <v>38</v>
      </c>
      <c r="AK85" s="99" t="s">
        <v>1181</v>
      </c>
      <c r="AL85" s="99" t="s">
        <v>38</v>
      </c>
      <c r="AM85" s="99" t="s">
        <v>1181</v>
      </c>
      <c r="AN85" s="99" t="s">
        <v>38</v>
      </c>
      <c r="AO85" s="99" t="s">
        <v>1181</v>
      </c>
      <c r="AP85" s="99" t="s">
        <v>38</v>
      </c>
      <c r="AQ85" s="99" t="s">
        <v>1181</v>
      </c>
      <c r="AR85" s="99" t="s">
        <v>38</v>
      </c>
      <c r="AS85" s="99" t="s">
        <v>1181</v>
      </c>
      <c r="AT85" s="99" t="s">
        <v>38</v>
      </c>
      <c r="AU85" s="99" t="s">
        <v>1181</v>
      </c>
      <c r="AV85" s="99" t="s">
        <v>38</v>
      </c>
      <c r="AW85" s="99" t="s">
        <v>1181</v>
      </c>
      <c r="AX85" s="99" t="s">
        <v>38</v>
      </c>
      <c r="AY85" s="99" t="s">
        <v>1181</v>
      </c>
      <c r="AZ85" s="99" t="s">
        <v>38</v>
      </c>
      <c r="BA85" s="99" t="s">
        <v>1181</v>
      </c>
      <c r="BB85" s="99" t="s">
        <v>38</v>
      </c>
      <c r="BC85" s="99" t="s">
        <v>1181</v>
      </c>
      <c r="BD85" s="99" t="s">
        <v>38</v>
      </c>
      <c r="BE85" s="99" t="s">
        <v>1181</v>
      </c>
      <c r="BF85" s="99" t="s">
        <v>38</v>
      </c>
      <c r="BG85" s="99" t="s">
        <v>1181</v>
      </c>
      <c r="BH85" s="99" t="s">
        <v>38</v>
      </c>
      <c r="BI85" s="99" t="s">
        <v>1181</v>
      </c>
      <c r="BJ85" s="99" t="s">
        <v>38</v>
      </c>
      <c r="BK85" s="99" t="s">
        <v>38</v>
      </c>
      <c r="BL85" s="99" t="s">
        <v>38</v>
      </c>
      <c r="BM85" s="99" t="s">
        <v>38</v>
      </c>
      <c r="BN85" s="99" t="s">
        <v>38</v>
      </c>
      <c r="BO85" s="99" t="s">
        <v>38</v>
      </c>
      <c r="BP85" s="99" t="s">
        <v>38</v>
      </c>
      <c r="BQ85" s="99" t="s">
        <v>38</v>
      </c>
      <c r="BR85" s="99" t="s">
        <v>38</v>
      </c>
      <c r="BS85" s="99" t="s">
        <v>38</v>
      </c>
      <c r="BT85" s="99" t="s">
        <v>38</v>
      </c>
      <c r="BU85" s="99" t="s">
        <v>218</v>
      </c>
      <c r="BV85" s="99" t="s">
        <v>218</v>
      </c>
      <c r="BW85" s="99" t="s">
        <v>725</v>
      </c>
      <c r="BX85" s="99" t="s">
        <v>725</v>
      </c>
      <c r="BY85" s="98" t="s">
        <v>1113</v>
      </c>
      <c r="BZ85" s="98" t="s">
        <v>38</v>
      </c>
      <c r="CA85" s="99" t="s">
        <v>419</v>
      </c>
    </row>
    <row r="86" spans="1:80" s="94" customFormat="1" ht="27">
      <c r="A86" s="97">
        <v>85</v>
      </c>
      <c r="B86" s="100" t="s">
        <v>518</v>
      </c>
      <c r="C86" s="100" t="s">
        <v>1389</v>
      </c>
      <c r="D86" s="100" t="s">
        <v>563</v>
      </c>
      <c r="E86" s="100" t="s">
        <v>38</v>
      </c>
      <c r="F86" s="100" t="s">
        <v>473</v>
      </c>
      <c r="G86" s="100" t="s">
        <v>563</v>
      </c>
      <c r="H86" s="100" t="s">
        <v>38</v>
      </c>
      <c r="I86" s="103" t="s">
        <v>1394</v>
      </c>
      <c r="J86" s="100" t="s">
        <v>690</v>
      </c>
      <c r="K86" s="100" t="s">
        <v>882</v>
      </c>
      <c r="L86" s="100" t="s">
        <v>344</v>
      </c>
      <c r="M86" s="100" t="s">
        <v>356</v>
      </c>
      <c r="N86" s="106" t="s">
        <v>1602</v>
      </c>
      <c r="O86" s="100" t="s">
        <v>1364</v>
      </c>
      <c r="P86" s="100" t="s">
        <v>38</v>
      </c>
      <c r="Q86" s="100" t="s">
        <v>38</v>
      </c>
      <c r="R86" s="100" t="s">
        <v>38</v>
      </c>
      <c r="S86" s="100" t="s">
        <v>38</v>
      </c>
      <c r="T86" s="100" t="s">
        <v>38</v>
      </c>
      <c r="U86" s="100" t="s">
        <v>38</v>
      </c>
      <c r="V86" s="100" t="s">
        <v>38</v>
      </c>
      <c r="W86" s="100" t="s">
        <v>38</v>
      </c>
      <c r="X86" s="100" t="s">
        <v>282</v>
      </c>
      <c r="Y86" s="100" t="s">
        <v>982</v>
      </c>
      <c r="Z86" s="104" t="s">
        <v>658</v>
      </c>
      <c r="AA86" s="100" t="s">
        <v>38</v>
      </c>
      <c r="AB86" s="100" t="s">
        <v>38</v>
      </c>
      <c r="AC86" s="100" t="s">
        <v>38</v>
      </c>
      <c r="AD86" s="100" t="s">
        <v>38</v>
      </c>
      <c r="AE86" s="100" t="s">
        <v>1181</v>
      </c>
      <c r="AF86" s="100" t="s">
        <v>38</v>
      </c>
      <c r="AG86" s="100" t="s">
        <v>1181</v>
      </c>
      <c r="AH86" s="100" t="s">
        <v>38</v>
      </c>
      <c r="AI86" s="100" t="s">
        <v>543</v>
      </c>
      <c r="AJ86" s="100" t="s">
        <v>38</v>
      </c>
      <c r="AK86" s="100" t="s">
        <v>1181</v>
      </c>
      <c r="AL86" s="100" t="s">
        <v>38</v>
      </c>
      <c r="AM86" s="100" t="s">
        <v>1181</v>
      </c>
      <c r="AN86" s="100" t="s">
        <v>38</v>
      </c>
      <c r="AO86" s="100" t="s">
        <v>1181</v>
      </c>
      <c r="AP86" s="100" t="s">
        <v>38</v>
      </c>
      <c r="AQ86" s="100" t="s">
        <v>1181</v>
      </c>
      <c r="AR86" s="100" t="s">
        <v>38</v>
      </c>
      <c r="AS86" s="100" t="s">
        <v>1181</v>
      </c>
      <c r="AT86" s="100" t="s">
        <v>38</v>
      </c>
      <c r="AU86" s="100" t="s">
        <v>1181</v>
      </c>
      <c r="AV86" s="100" t="s">
        <v>38</v>
      </c>
      <c r="AW86" s="100" t="s">
        <v>1181</v>
      </c>
      <c r="AX86" s="100" t="s">
        <v>38</v>
      </c>
      <c r="AY86" s="100" t="s">
        <v>1181</v>
      </c>
      <c r="AZ86" s="100" t="s">
        <v>38</v>
      </c>
      <c r="BA86" s="100" t="s">
        <v>543</v>
      </c>
      <c r="BB86" s="100" t="s">
        <v>38</v>
      </c>
      <c r="BC86" s="100" t="s">
        <v>1181</v>
      </c>
      <c r="BD86" s="100" t="s">
        <v>38</v>
      </c>
      <c r="BE86" s="100" t="s">
        <v>1181</v>
      </c>
      <c r="BF86" s="100" t="s">
        <v>38</v>
      </c>
      <c r="BG86" s="100" t="s">
        <v>1182</v>
      </c>
      <c r="BH86" s="100" t="s">
        <v>38</v>
      </c>
      <c r="BI86" s="100" t="s">
        <v>1181</v>
      </c>
      <c r="BJ86" s="100" t="s">
        <v>38</v>
      </c>
      <c r="BK86" s="100" t="s">
        <v>38</v>
      </c>
      <c r="BL86" s="100" t="s">
        <v>38</v>
      </c>
      <c r="BM86" s="100" t="s">
        <v>38</v>
      </c>
      <c r="BN86" s="100" t="s">
        <v>38</v>
      </c>
      <c r="BO86" s="100" t="s">
        <v>38</v>
      </c>
      <c r="BP86" s="100" t="s">
        <v>38</v>
      </c>
      <c r="BQ86" s="100" t="s">
        <v>38</v>
      </c>
      <c r="BR86" s="100" t="s">
        <v>38</v>
      </c>
      <c r="BS86" s="100" t="s">
        <v>38</v>
      </c>
      <c r="BT86" s="100" t="s">
        <v>38</v>
      </c>
      <c r="BU86" s="100" t="s">
        <v>215</v>
      </c>
      <c r="BV86" s="100" t="s">
        <v>218</v>
      </c>
      <c r="BW86" s="112" t="s">
        <v>849</v>
      </c>
      <c r="BX86" s="100" t="s">
        <v>725</v>
      </c>
      <c r="BY86" s="100" t="s">
        <v>621</v>
      </c>
      <c r="BZ86" s="100" t="s">
        <v>38</v>
      </c>
      <c r="CA86" s="100" t="s">
        <v>566</v>
      </c>
    </row>
    <row r="87" spans="1:80" ht="40.5">
      <c r="A87" s="97">
        <v>86</v>
      </c>
      <c r="B87" s="99">
        <v>175</v>
      </c>
      <c r="C87" s="99" t="s">
        <v>240</v>
      </c>
      <c r="D87" s="99" t="s">
        <v>563</v>
      </c>
      <c r="E87" s="99" t="s">
        <v>38</v>
      </c>
      <c r="F87" s="99" t="s">
        <v>473</v>
      </c>
      <c r="G87" s="99" t="s">
        <v>563</v>
      </c>
      <c r="H87" s="99" t="s">
        <v>38</v>
      </c>
      <c r="I87" s="99" t="s">
        <v>587</v>
      </c>
      <c r="J87" s="99" t="s">
        <v>187</v>
      </c>
      <c r="K87" s="99" t="s">
        <v>726</v>
      </c>
      <c r="L87" s="99" t="s">
        <v>732</v>
      </c>
      <c r="M87" s="99" t="s">
        <v>827</v>
      </c>
      <c r="N87" s="99" t="s">
        <v>38</v>
      </c>
      <c r="O87" s="99" t="s">
        <v>985</v>
      </c>
      <c r="P87" s="99" t="s">
        <v>38</v>
      </c>
      <c r="Q87" s="99" t="s">
        <v>38</v>
      </c>
      <c r="R87" s="99" t="s">
        <v>38</v>
      </c>
      <c r="S87" s="99" t="s">
        <v>38</v>
      </c>
      <c r="T87" s="99" t="s">
        <v>38</v>
      </c>
      <c r="U87" s="99" t="s">
        <v>38</v>
      </c>
      <c r="V87" s="99" t="s">
        <v>38</v>
      </c>
      <c r="W87" s="99" t="s">
        <v>38</v>
      </c>
      <c r="X87" s="99" t="s">
        <v>282</v>
      </c>
      <c r="Y87" s="99" t="s">
        <v>982</v>
      </c>
      <c r="Z87" s="98" t="s">
        <v>658</v>
      </c>
      <c r="AA87" s="99" t="s">
        <v>38</v>
      </c>
      <c r="AB87" s="99" t="s">
        <v>38</v>
      </c>
      <c r="AC87" s="99" t="s">
        <v>38</v>
      </c>
      <c r="AD87" s="99" t="s">
        <v>38</v>
      </c>
      <c r="AE87" s="99" t="s">
        <v>1181</v>
      </c>
      <c r="AF87" s="99" t="s">
        <v>38</v>
      </c>
      <c r="AG87" s="99" t="s">
        <v>1181</v>
      </c>
      <c r="AH87" s="99" t="s">
        <v>38</v>
      </c>
      <c r="AI87" s="99" t="s">
        <v>1182</v>
      </c>
      <c r="AJ87" s="99" t="s">
        <v>38</v>
      </c>
      <c r="AK87" s="99" t="s">
        <v>1182</v>
      </c>
      <c r="AL87" s="99" t="s">
        <v>38</v>
      </c>
      <c r="AM87" s="99" t="s">
        <v>1181</v>
      </c>
      <c r="AN87" s="99" t="s">
        <v>38</v>
      </c>
      <c r="AO87" s="99" t="s">
        <v>1181</v>
      </c>
      <c r="AP87" s="99" t="s">
        <v>38</v>
      </c>
      <c r="AQ87" s="99" t="s">
        <v>1181</v>
      </c>
      <c r="AR87" s="99" t="s">
        <v>38</v>
      </c>
      <c r="AS87" s="99" t="s">
        <v>543</v>
      </c>
      <c r="AT87" s="99" t="s">
        <v>38</v>
      </c>
      <c r="AU87" s="99" t="s">
        <v>1182</v>
      </c>
      <c r="AV87" s="99" t="s">
        <v>38</v>
      </c>
      <c r="AW87" s="99" t="s">
        <v>543</v>
      </c>
      <c r="AX87" s="99" t="s">
        <v>38</v>
      </c>
      <c r="AY87" s="99" t="s">
        <v>543</v>
      </c>
      <c r="AZ87" s="99" t="s">
        <v>38</v>
      </c>
      <c r="BA87" s="99" t="s">
        <v>543</v>
      </c>
      <c r="BB87" s="99" t="s">
        <v>38</v>
      </c>
      <c r="BC87" s="99" t="s">
        <v>1182</v>
      </c>
      <c r="BD87" s="99" t="s">
        <v>38</v>
      </c>
      <c r="BE87" s="99" t="s">
        <v>1182</v>
      </c>
      <c r="BF87" s="99" t="s">
        <v>38</v>
      </c>
      <c r="BG87" s="99" t="s">
        <v>1182</v>
      </c>
      <c r="BH87" s="99" t="s">
        <v>38</v>
      </c>
      <c r="BI87" s="99" t="s">
        <v>1181</v>
      </c>
      <c r="BJ87" s="99" t="s">
        <v>38</v>
      </c>
      <c r="BK87" s="99" t="s">
        <v>38</v>
      </c>
      <c r="BL87" s="99" t="s">
        <v>38</v>
      </c>
      <c r="BM87" s="99" t="s">
        <v>38</v>
      </c>
      <c r="BN87" s="99" t="s">
        <v>38</v>
      </c>
      <c r="BO87" s="99" t="s">
        <v>38</v>
      </c>
      <c r="BP87" s="99" t="s">
        <v>38</v>
      </c>
      <c r="BQ87" s="99" t="s">
        <v>38</v>
      </c>
      <c r="BR87" s="99" t="s">
        <v>38</v>
      </c>
      <c r="BS87" s="99" t="s">
        <v>38</v>
      </c>
      <c r="BT87" s="99" t="s">
        <v>38</v>
      </c>
      <c r="BU87" s="99" t="s">
        <v>169</v>
      </c>
      <c r="BV87" s="99" t="s">
        <v>214</v>
      </c>
      <c r="BW87" s="113" t="s">
        <v>1388</v>
      </c>
      <c r="BX87" s="99" t="s">
        <v>725</v>
      </c>
      <c r="BY87" s="98" t="s">
        <v>1519</v>
      </c>
      <c r="BZ87" s="98" t="s">
        <v>38</v>
      </c>
      <c r="CA87" s="99" t="s">
        <v>268</v>
      </c>
    </row>
    <row r="88" spans="1:80" ht="18.75">
      <c r="A88" s="97">
        <v>87</v>
      </c>
      <c r="B88" s="99">
        <v>37</v>
      </c>
      <c r="C88" s="99" t="s">
        <v>116</v>
      </c>
      <c r="D88" s="99" t="s">
        <v>563</v>
      </c>
      <c r="E88" s="99" t="s">
        <v>38</v>
      </c>
      <c r="F88" s="99" t="s">
        <v>473</v>
      </c>
      <c r="G88" s="99" t="s">
        <v>563</v>
      </c>
      <c r="H88" s="99" t="s">
        <v>38</v>
      </c>
      <c r="I88" s="99" t="s">
        <v>276</v>
      </c>
      <c r="J88" s="99" t="s">
        <v>187</v>
      </c>
      <c r="K88" s="99" t="s">
        <v>177</v>
      </c>
      <c r="L88" s="99" t="s">
        <v>250</v>
      </c>
      <c r="M88" s="99" t="s">
        <v>723</v>
      </c>
      <c r="N88" s="126" t="s">
        <v>1601</v>
      </c>
      <c r="O88" s="99" t="s">
        <v>985</v>
      </c>
      <c r="P88" s="99" t="s">
        <v>38</v>
      </c>
      <c r="Q88" s="99" t="s">
        <v>38</v>
      </c>
      <c r="R88" s="99" t="s">
        <v>38</v>
      </c>
      <c r="S88" s="99" t="s">
        <v>38</v>
      </c>
      <c r="T88" s="99" t="s">
        <v>38</v>
      </c>
      <c r="U88" s="99" t="s">
        <v>38</v>
      </c>
      <c r="V88" s="99" t="s">
        <v>38</v>
      </c>
      <c r="W88" s="99" t="s">
        <v>38</v>
      </c>
      <c r="X88" s="99" t="s">
        <v>282</v>
      </c>
      <c r="Y88" s="99" t="s">
        <v>982</v>
      </c>
      <c r="Z88" s="98" t="s">
        <v>658</v>
      </c>
      <c r="AA88" s="99" t="s">
        <v>38</v>
      </c>
      <c r="AB88" s="99" t="s">
        <v>38</v>
      </c>
      <c r="AC88" s="99" t="s">
        <v>38</v>
      </c>
      <c r="AD88" s="99" t="s">
        <v>38</v>
      </c>
      <c r="AE88" s="99" t="s">
        <v>1182</v>
      </c>
      <c r="AF88" s="99" t="s">
        <v>38</v>
      </c>
      <c r="AG88" s="99" t="s">
        <v>1182</v>
      </c>
      <c r="AH88" s="99" t="s">
        <v>38</v>
      </c>
      <c r="AI88" s="99" t="s">
        <v>1182</v>
      </c>
      <c r="AJ88" s="99" t="s">
        <v>38</v>
      </c>
      <c r="AK88" s="99" t="s">
        <v>1182</v>
      </c>
      <c r="AL88" s="99" t="s">
        <v>38</v>
      </c>
      <c r="AM88" s="99" t="s">
        <v>1181</v>
      </c>
      <c r="AN88" s="99" t="s">
        <v>38</v>
      </c>
      <c r="AO88" s="99" t="s">
        <v>1181</v>
      </c>
      <c r="AP88" s="99" t="s">
        <v>38</v>
      </c>
      <c r="AQ88" s="99" t="s">
        <v>1181</v>
      </c>
      <c r="AR88" s="99" t="s">
        <v>38</v>
      </c>
      <c r="AS88" s="99" t="s">
        <v>1181</v>
      </c>
      <c r="AT88" s="99" t="s">
        <v>38</v>
      </c>
      <c r="AU88" s="99" t="s">
        <v>1182</v>
      </c>
      <c r="AV88" s="99" t="s">
        <v>38</v>
      </c>
      <c r="AW88" s="99" t="s">
        <v>543</v>
      </c>
      <c r="AX88" s="99" t="s">
        <v>38</v>
      </c>
      <c r="AY88" s="99" t="s">
        <v>1181</v>
      </c>
      <c r="AZ88" s="99" t="s">
        <v>38</v>
      </c>
      <c r="BA88" s="99" t="s">
        <v>543</v>
      </c>
      <c r="BB88" s="99" t="s">
        <v>38</v>
      </c>
      <c r="BC88" s="99" t="s">
        <v>1182</v>
      </c>
      <c r="BD88" s="99" t="s">
        <v>38</v>
      </c>
      <c r="BE88" s="99" t="s">
        <v>1182</v>
      </c>
      <c r="BF88" s="99" t="s">
        <v>38</v>
      </c>
      <c r="BG88" s="99" t="s">
        <v>1181</v>
      </c>
      <c r="BH88" s="99" t="s">
        <v>38</v>
      </c>
      <c r="BI88" s="99" t="s">
        <v>543</v>
      </c>
      <c r="BJ88" s="99" t="s">
        <v>38</v>
      </c>
      <c r="BK88" s="99" t="s">
        <v>38</v>
      </c>
      <c r="BL88" s="99" t="s">
        <v>38</v>
      </c>
      <c r="BM88" s="99" t="s">
        <v>38</v>
      </c>
      <c r="BN88" s="99" t="s">
        <v>38</v>
      </c>
      <c r="BO88" s="99" t="s">
        <v>38</v>
      </c>
      <c r="BP88" s="99" t="s">
        <v>38</v>
      </c>
      <c r="BQ88" s="99" t="s">
        <v>38</v>
      </c>
      <c r="BR88" s="99" t="s">
        <v>38</v>
      </c>
      <c r="BS88" s="99" t="s">
        <v>38</v>
      </c>
      <c r="BT88" s="99" t="s">
        <v>38</v>
      </c>
      <c r="BU88" s="99" t="s">
        <v>194</v>
      </c>
      <c r="BV88" s="99" t="s">
        <v>194</v>
      </c>
      <c r="BW88" s="99" t="s">
        <v>725</v>
      </c>
      <c r="BX88" s="99" t="s">
        <v>725</v>
      </c>
      <c r="BY88" s="99" t="s">
        <v>111</v>
      </c>
      <c r="BZ88" s="98" t="s">
        <v>38</v>
      </c>
      <c r="CA88" s="99" t="s">
        <v>261</v>
      </c>
    </row>
    <row r="89" spans="1:80" s="95" customFormat="1" ht="98.25">
      <c r="A89" s="97">
        <v>88</v>
      </c>
      <c r="B89" s="101">
        <v>92</v>
      </c>
      <c r="C89" s="101" t="s">
        <v>493</v>
      </c>
      <c r="D89" s="101" t="s">
        <v>563</v>
      </c>
      <c r="E89" s="101" t="s">
        <v>38</v>
      </c>
      <c r="F89" s="101" t="s">
        <v>473</v>
      </c>
      <c r="G89" s="101" t="s">
        <v>563</v>
      </c>
      <c r="H89" s="101" t="s">
        <v>38</v>
      </c>
      <c r="I89" s="104" t="s">
        <v>1381</v>
      </c>
      <c r="J89" s="101" t="s">
        <v>338</v>
      </c>
      <c r="K89" s="101" t="s">
        <v>680</v>
      </c>
      <c r="L89" s="101" t="s">
        <v>834</v>
      </c>
      <c r="M89" s="101" t="s">
        <v>841</v>
      </c>
      <c r="N89" s="126" t="s">
        <v>1587</v>
      </c>
      <c r="O89" s="101" t="s">
        <v>985</v>
      </c>
      <c r="P89" s="101" t="s">
        <v>38</v>
      </c>
      <c r="Q89" s="101" t="s">
        <v>38</v>
      </c>
      <c r="R89" s="101" t="s">
        <v>38</v>
      </c>
      <c r="S89" s="101" t="s">
        <v>38</v>
      </c>
      <c r="T89" s="101" t="s">
        <v>38</v>
      </c>
      <c r="U89" s="101" t="s">
        <v>38</v>
      </c>
      <c r="V89" s="101" t="s">
        <v>38</v>
      </c>
      <c r="W89" s="101" t="s">
        <v>38</v>
      </c>
      <c r="X89" s="101" t="s">
        <v>996</v>
      </c>
      <c r="Y89" s="101" t="s">
        <v>773</v>
      </c>
      <c r="Z89" s="104" t="s">
        <v>658</v>
      </c>
      <c r="AA89" s="101" t="s">
        <v>38</v>
      </c>
      <c r="AB89" s="101" t="s">
        <v>38</v>
      </c>
      <c r="AC89" s="101" t="s">
        <v>38</v>
      </c>
      <c r="AD89" s="101" t="s">
        <v>38</v>
      </c>
      <c r="AE89" s="101" t="s">
        <v>543</v>
      </c>
      <c r="AF89" s="101" t="s">
        <v>38</v>
      </c>
      <c r="AG89" s="101" t="s">
        <v>1182</v>
      </c>
      <c r="AH89" s="101" t="s">
        <v>38</v>
      </c>
      <c r="AI89" s="101" t="s">
        <v>1182</v>
      </c>
      <c r="AJ89" s="101" t="s">
        <v>38</v>
      </c>
      <c r="AK89" s="101" t="s">
        <v>543</v>
      </c>
      <c r="AL89" s="101" t="s">
        <v>1054</v>
      </c>
      <c r="AM89" s="101" t="s">
        <v>1182</v>
      </c>
      <c r="AN89" s="101" t="s">
        <v>38</v>
      </c>
      <c r="AO89" s="101" t="s">
        <v>1181</v>
      </c>
      <c r="AP89" s="101" t="s">
        <v>38</v>
      </c>
      <c r="AQ89" s="101" t="s">
        <v>1181</v>
      </c>
      <c r="AR89" s="101" t="s">
        <v>38</v>
      </c>
      <c r="AS89" s="101" t="s">
        <v>1181</v>
      </c>
      <c r="AT89" s="101" t="s">
        <v>38</v>
      </c>
      <c r="AU89" s="101" t="s">
        <v>1182</v>
      </c>
      <c r="AV89" s="101" t="s">
        <v>38</v>
      </c>
      <c r="AW89" s="101" t="s">
        <v>543</v>
      </c>
      <c r="AX89" s="101" t="s">
        <v>38</v>
      </c>
      <c r="AY89" s="101" t="s">
        <v>1182</v>
      </c>
      <c r="AZ89" s="101" t="s">
        <v>38</v>
      </c>
      <c r="BA89" s="101" t="s">
        <v>1182</v>
      </c>
      <c r="BB89" s="101" t="s">
        <v>38</v>
      </c>
      <c r="BC89" s="101" t="s">
        <v>1182</v>
      </c>
      <c r="BD89" s="101" t="s">
        <v>38</v>
      </c>
      <c r="BE89" s="101" t="s">
        <v>1182</v>
      </c>
      <c r="BF89" s="101" t="s">
        <v>38</v>
      </c>
      <c r="BG89" s="101" t="s">
        <v>543</v>
      </c>
      <c r="BH89" s="101" t="s">
        <v>372</v>
      </c>
      <c r="BI89" s="101" t="s">
        <v>1181</v>
      </c>
      <c r="BJ89" s="101" t="s">
        <v>38</v>
      </c>
      <c r="BK89" s="101" t="s">
        <v>38</v>
      </c>
      <c r="BL89" s="101" t="s">
        <v>38</v>
      </c>
      <c r="BM89" s="101" t="s">
        <v>38</v>
      </c>
      <c r="BN89" s="101" t="s">
        <v>38</v>
      </c>
      <c r="BO89" s="101" t="s">
        <v>38</v>
      </c>
      <c r="BP89" s="101" t="s">
        <v>38</v>
      </c>
      <c r="BQ89" s="101" t="s">
        <v>38</v>
      </c>
      <c r="BR89" s="101" t="s">
        <v>38</v>
      </c>
      <c r="BS89" s="101" t="s">
        <v>38</v>
      </c>
      <c r="BT89" s="101" t="s">
        <v>38</v>
      </c>
      <c r="BU89" s="101" t="s">
        <v>227</v>
      </c>
      <c r="BV89" s="101" t="s">
        <v>849</v>
      </c>
      <c r="BW89" s="101" t="s">
        <v>725</v>
      </c>
      <c r="BX89" s="101" t="s">
        <v>95</v>
      </c>
      <c r="BY89" s="104" t="s">
        <v>1504</v>
      </c>
      <c r="BZ89" s="104" t="s">
        <v>556</v>
      </c>
      <c r="CA89" s="101" t="s">
        <v>93</v>
      </c>
    </row>
    <row r="90" spans="1:80" ht="108">
      <c r="A90" s="97">
        <v>89</v>
      </c>
      <c r="B90" s="99">
        <v>165</v>
      </c>
      <c r="C90" s="99" t="s">
        <v>424</v>
      </c>
      <c r="D90" s="99" t="s">
        <v>563</v>
      </c>
      <c r="E90" s="99" t="s">
        <v>38</v>
      </c>
      <c r="F90" s="99" t="s">
        <v>473</v>
      </c>
      <c r="G90" s="99" t="s">
        <v>563</v>
      </c>
      <c r="H90" s="99" t="s">
        <v>38</v>
      </c>
      <c r="I90" s="99" t="s">
        <v>1194</v>
      </c>
      <c r="J90" s="99" t="s">
        <v>338</v>
      </c>
      <c r="K90" s="99" t="s">
        <v>731</v>
      </c>
      <c r="L90" s="99" t="s">
        <v>299</v>
      </c>
      <c r="M90" s="99" t="s">
        <v>907</v>
      </c>
      <c r="N90" s="99" t="s">
        <v>1617</v>
      </c>
      <c r="O90" s="99" t="s">
        <v>985</v>
      </c>
      <c r="P90" s="99" t="s">
        <v>38</v>
      </c>
      <c r="Q90" s="99" t="s">
        <v>38</v>
      </c>
      <c r="R90" s="99" t="s">
        <v>38</v>
      </c>
      <c r="S90" s="99" t="s">
        <v>38</v>
      </c>
      <c r="T90" s="99" t="s">
        <v>38</v>
      </c>
      <c r="U90" s="99" t="s">
        <v>38</v>
      </c>
      <c r="V90" s="99" t="s">
        <v>38</v>
      </c>
      <c r="W90" s="99" t="s">
        <v>38</v>
      </c>
      <c r="X90" s="99" t="s">
        <v>282</v>
      </c>
      <c r="Y90" s="99" t="s">
        <v>982</v>
      </c>
      <c r="Z90" s="98" t="s">
        <v>234</v>
      </c>
      <c r="AA90" s="99" t="s">
        <v>38</v>
      </c>
      <c r="AB90" s="99" t="s">
        <v>38</v>
      </c>
      <c r="AC90" s="99" t="s">
        <v>38</v>
      </c>
      <c r="AD90" s="99" t="s">
        <v>38</v>
      </c>
      <c r="AE90" s="99" t="s">
        <v>543</v>
      </c>
      <c r="AF90" s="99" t="s">
        <v>38</v>
      </c>
      <c r="AG90" s="99" t="s">
        <v>543</v>
      </c>
      <c r="AH90" s="99" t="s">
        <v>38</v>
      </c>
      <c r="AI90" s="101" t="s">
        <v>1182</v>
      </c>
      <c r="AJ90" s="99" t="s">
        <v>38</v>
      </c>
      <c r="AK90" s="101" t="s">
        <v>1182</v>
      </c>
      <c r="AL90" s="99" t="s">
        <v>38</v>
      </c>
      <c r="AM90" s="99" t="s">
        <v>1181</v>
      </c>
      <c r="AN90" s="99" t="s">
        <v>38</v>
      </c>
      <c r="AO90" s="99" t="s">
        <v>1181</v>
      </c>
      <c r="AP90" s="99" t="s">
        <v>38</v>
      </c>
      <c r="AQ90" s="99" t="s">
        <v>1181</v>
      </c>
      <c r="AR90" s="99" t="s">
        <v>38</v>
      </c>
      <c r="AS90" s="99" t="s">
        <v>543</v>
      </c>
      <c r="AT90" s="99" t="s">
        <v>38</v>
      </c>
      <c r="AU90" s="101" t="s">
        <v>1182</v>
      </c>
      <c r="AV90" s="99" t="s">
        <v>38</v>
      </c>
      <c r="AW90" s="99" t="s">
        <v>543</v>
      </c>
      <c r="AX90" s="99" t="s">
        <v>38</v>
      </c>
      <c r="AY90" s="99" t="s">
        <v>543</v>
      </c>
      <c r="AZ90" s="99" t="s">
        <v>38</v>
      </c>
      <c r="BA90" s="99" t="s">
        <v>543</v>
      </c>
      <c r="BB90" s="99" t="s">
        <v>38</v>
      </c>
      <c r="BC90" s="101" t="s">
        <v>1182</v>
      </c>
      <c r="BD90" s="99" t="s">
        <v>38</v>
      </c>
      <c r="BE90" s="99" t="s">
        <v>1182</v>
      </c>
      <c r="BF90" s="99" t="s">
        <v>38</v>
      </c>
      <c r="BG90" s="99" t="s">
        <v>543</v>
      </c>
      <c r="BH90" s="99" t="s">
        <v>38</v>
      </c>
      <c r="BI90" s="99" t="s">
        <v>1181</v>
      </c>
      <c r="BJ90" s="99" t="s">
        <v>38</v>
      </c>
      <c r="BK90" s="99" t="s">
        <v>38</v>
      </c>
      <c r="BL90" s="99" t="s">
        <v>38</v>
      </c>
      <c r="BM90" s="99" t="s">
        <v>38</v>
      </c>
      <c r="BN90" s="99" t="s">
        <v>38</v>
      </c>
      <c r="BO90" s="99" t="s">
        <v>38</v>
      </c>
      <c r="BP90" s="99" t="s">
        <v>38</v>
      </c>
      <c r="BQ90" s="99" t="s">
        <v>38</v>
      </c>
      <c r="BR90" s="99" t="s">
        <v>38</v>
      </c>
      <c r="BS90" s="99" t="s">
        <v>38</v>
      </c>
      <c r="BT90" s="99" t="s">
        <v>38</v>
      </c>
      <c r="BU90" s="99" t="s">
        <v>157</v>
      </c>
      <c r="BV90" s="99" t="s">
        <v>95</v>
      </c>
      <c r="BW90" s="101" t="s">
        <v>236</v>
      </c>
      <c r="BX90" s="101" t="s">
        <v>1370</v>
      </c>
      <c r="BY90" s="98" t="s">
        <v>1520</v>
      </c>
      <c r="BZ90" s="98" t="s">
        <v>38</v>
      </c>
      <c r="CA90" s="101" t="s">
        <v>1359</v>
      </c>
    </row>
    <row r="91" spans="1:80" ht="27">
      <c r="A91" s="97">
        <v>90</v>
      </c>
      <c r="B91" s="99">
        <v>162</v>
      </c>
      <c r="C91" s="99" t="s">
        <v>29</v>
      </c>
      <c r="D91" s="99" t="s">
        <v>563</v>
      </c>
      <c r="E91" s="99" t="s">
        <v>38</v>
      </c>
      <c r="F91" s="99" t="s">
        <v>473</v>
      </c>
      <c r="G91" s="99" t="s">
        <v>563</v>
      </c>
      <c r="H91" s="99" t="s">
        <v>38</v>
      </c>
      <c r="I91" s="98" t="s">
        <v>1329</v>
      </c>
      <c r="J91" s="99" t="s">
        <v>338</v>
      </c>
      <c r="K91" s="99" t="s">
        <v>978</v>
      </c>
      <c r="L91" s="99" t="s">
        <v>1055</v>
      </c>
      <c r="M91" s="99" t="s">
        <v>750</v>
      </c>
      <c r="N91" s="99" t="s">
        <v>38</v>
      </c>
      <c r="O91" s="99" t="s">
        <v>985</v>
      </c>
      <c r="P91" s="99" t="s">
        <v>38</v>
      </c>
      <c r="Q91" s="99" t="s">
        <v>38</v>
      </c>
      <c r="R91" s="99" t="s">
        <v>38</v>
      </c>
      <c r="S91" s="99" t="s">
        <v>38</v>
      </c>
      <c r="T91" s="99" t="s">
        <v>38</v>
      </c>
      <c r="U91" s="99" t="s">
        <v>38</v>
      </c>
      <c r="V91" s="99" t="s">
        <v>38</v>
      </c>
      <c r="W91" s="99" t="s">
        <v>38</v>
      </c>
      <c r="X91" s="99" t="s">
        <v>282</v>
      </c>
      <c r="Y91" s="99" t="s">
        <v>982</v>
      </c>
      <c r="Z91" s="98" t="s">
        <v>658</v>
      </c>
      <c r="AA91" s="99" t="s">
        <v>38</v>
      </c>
      <c r="AB91" s="99" t="s">
        <v>38</v>
      </c>
      <c r="AC91" s="99" t="s">
        <v>38</v>
      </c>
      <c r="AD91" s="99" t="s">
        <v>38</v>
      </c>
      <c r="AE91" s="99" t="s">
        <v>1182</v>
      </c>
      <c r="AF91" s="99" t="s">
        <v>38</v>
      </c>
      <c r="AG91" s="99" t="s">
        <v>1182</v>
      </c>
      <c r="AH91" s="99" t="s">
        <v>38</v>
      </c>
      <c r="AI91" s="99" t="s">
        <v>1182</v>
      </c>
      <c r="AJ91" s="99" t="s">
        <v>38</v>
      </c>
      <c r="AK91" s="99" t="s">
        <v>1182</v>
      </c>
      <c r="AL91" s="99" t="s">
        <v>38</v>
      </c>
      <c r="AM91" s="99" t="s">
        <v>1182</v>
      </c>
      <c r="AN91" s="99" t="s">
        <v>38</v>
      </c>
      <c r="AO91" s="99" t="s">
        <v>1181</v>
      </c>
      <c r="AP91" s="99" t="s">
        <v>38</v>
      </c>
      <c r="AQ91" s="99" t="s">
        <v>1181</v>
      </c>
      <c r="AR91" s="99" t="s">
        <v>38</v>
      </c>
      <c r="AS91" s="99" t="s">
        <v>543</v>
      </c>
      <c r="AT91" s="99" t="s">
        <v>38</v>
      </c>
      <c r="AU91" s="99" t="s">
        <v>1182</v>
      </c>
      <c r="AV91" s="99" t="s">
        <v>38</v>
      </c>
      <c r="AW91" s="99" t="s">
        <v>1182</v>
      </c>
      <c r="AX91" s="99" t="s">
        <v>38</v>
      </c>
      <c r="AY91" s="99" t="s">
        <v>1182</v>
      </c>
      <c r="AZ91" s="99" t="s">
        <v>38</v>
      </c>
      <c r="BA91" s="99" t="s">
        <v>543</v>
      </c>
      <c r="BB91" s="99" t="s">
        <v>38</v>
      </c>
      <c r="BC91" s="99" t="s">
        <v>1182</v>
      </c>
      <c r="BD91" s="99" t="s">
        <v>38</v>
      </c>
      <c r="BE91" s="99" t="s">
        <v>1182</v>
      </c>
      <c r="BF91" s="99" t="s">
        <v>38</v>
      </c>
      <c r="BG91" s="99" t="s">
        <v>543</v>
      </c>
      <c r="BH91" s="99" t="s">
        <v>38</v>
      </c>
      <c r="BI91" s="99" t="s">
        <v>1181</v>
      </c>
      <c r="BJ91" s="99" t="s">
        <v>38</v>
      </c>
      <c r="BK91" s="99" t="s">
        <v>38</v>
      </c>
      <c r="BL91" s="99" t="s">
        <v>38</v>
      </c>
      <c r="BM91" s="99" t="s">
        <v>38</v>
      </c>
      <c r="BN91" s="99" t="s">
        <v>38</v>
      </c>
      <c r="BO91" s="99" t="s">
        <v>38</v>
      </c>
      <c r="BP91" s="99" t="s">
        <v>38</v>
      </c>
      <c r="BQ91" s="99" t="s">
        <v>38</v>
      </c>
      <c r="BR91" s="99" t="s">
        <v>38</v>
      </c>
      <c r="BS91" s="99" t="s">
        <v>38</v>
      </c>
      <c r="BT91" s="99" t="s">
        <v>38</v>
      </c>
      <c r="BU91" s="99" t="s">
        <v>33</v>
      </c>
      <c r="BV91" s="99" t="s">
        <v>849</v>
      </c>
      <c r="BW91" s="113" t="s">
        <v>849</v>
      </c>
      <c r="BX91" s="113" t="s">
        <v>214</v>
      </c>
      <c r="BY91" s="99" t="s">
        <v>1073</v>
      </c>
      <c r="BZ91" s="98" t="s">
        <v>38</v>
      </c>
      <c r="CA91" s="99" t="s">
        <v>1041</v>
      </c>
    </row>
    <row r="92" spans="1:80" ht="98.25">
      <c r="A92" s="97">
        <v>91</v>
      </c>
      <c r="B92" s="99">
        <v>35</v>
      </c>
      <c r="C92" s="99" t="s">
        <v>436</v>
      </c>
      <c r="D92" s="99" t="s">
        <v>563</v>
      </c>
      <c r="E92" s="99" t="s">
        <v>38</v>
      </c>
      <c r="F92" s="99" t="s">
        <v>473</v>
      </c>
      <c r="G92" s="99" t="s">
        <v>563</v>
      </c>
      <c r="H92" s="99" t="s">
        <v>38</v>
      </c>
      <c r="I92" s="99" t="s">
        <v>64</v>
      </c>
      <c r="J92" s="99" t="s">
        <v>338</v>
      </c>
      <c r="K92" s="99" t="s">
        <v>1187</v>
      </c>
      <c r="L92" s="99" t="s">
        <v>869</v>
      </c>
      <c r="M92" s="99" t="s">
        <v>26</v>
      </c>
      <c r="N92" s="126" t="s">
        <v>1600</v>
      </c>
      <c r="O92" s="99" t="s">
        <v>985</v>
      </c>
      <c r="P92" s="99" t="s">
        <v>38</v>
      </c>
      <c r="Q92" s="99" t="s">
        <v>38</v>
      </c>
      <c r="R92" s="99" t="s">
        <v>38</v>
      </c>
      <c r="S92" s="99" t="s">
        <v>38</v>
      </c>
      <c r="T92" s="99" t="s">
        <v>38</v>
      </c>
      <c r="U92" s="99" t="s">
        <v>38</v>
      </c>
      <c r="V92" s="99" t="s">
        <v>38</v>
      </c>
      <c r="W92" s="99" t="s">
        <v>38</v>
      </c>
      <c r="X92" s="99" t="s">
        <v>282</v>
      </c>
      <c r="Y92" s="99" t="s">
        <v>982</v>
      </c>
      <c r="Z92" s="98" t="s">
        <v>658</v>
      </c>
      <c r="AA92" s="99" t="s">
        <v>38</v>
      </c>
      <c r="AB92" s="99" t="s">
        <v>38</v>
      </c>
      <c r="AC92" s="99" t="s">
        <v>38</v>
      </c>
      <c r="AD92" s="99" t="s">
        <v>38</v>
      </c>
      <c r="AE92" s="99" t="s">
        <v>1182</v>
      </c>
      <c r="AF92" s="99" t="s">
        <v>38</v>
      </c>
      <c r="AG92" s="99" t="s">
        <v>1182</v>
      </c>
      <c r="AH92" s="99" t="s">
        <v>38</v>
      </c>
      <c r="AI92" s="99" t="s">
        <v>1182</v>
      </c>
      <c r="AJ92" s="99" t="s">
        <v>38</v>
      </c>
      <c r="AK92" s="99" t="s">
        <v>1182</v>
      </c>
      <c r="AL92" s="99" t="s">
        <v>38</v>
      </c>
      <c r="AM92" s="99" t="s">
        <v>1182</v>
      </c>
      <c r="AN92" s="99" t="s">
        <v>38</v>
      </c>
      <c r="AO92" s="99" t="s">
        <v>1182</v>
      </c>
      <c r="AP92" s="99" t="s">
        <v>38</v>
      </c>
      <c r="AQ92" s="99" t="s">
        <v>1182</v>
      </c>
      <c r="AR92" s="99" t="s">
        <v>38</v>
      </c>
      <c r="AS92" s="99" t="s">
        <v>1182</v>
      </c>
      <c r="AT92" s="99" t="s">
        <v>38</v>
      </c>
      <c r="AU92" s="99" t="s">
        <v>1182</v>
      </c>
      <c r="AV92" s="99" t="s">
        <v>38</v>
      </c>
      <c r="AW92" s="99" t="s">
        <v>1182</v>
      </c>
      <c r="AX92" s="99" t="s">
        <v>38</v>
      </c>
      <c r="AY92" s="101" t="s">
        <v>1181</v>
      </c>
      <c r="AZ92" s="99" t="s">
        <v>38</v>
      </c>
      <c r="BA92" s="99" t="s">
        <v>1182</v>
      </c>
      <c r="BB92" s="99" t="s">
        <v>38</v>
      </c>
      <c r="BC92" s="99" t="s">
        <v>1182</v>
      </c>
      <c r="BD92" s="99" t="s">
        <v>38</v>
      </c>
      <c r="BE92" s="99" t="s">
        <v>1182</v>
      </c>
      <c r="BF92" s="99" t="s">
        <v>38</v>
      </c>
      <c r="BG92" s="101" t="s">
        <v>1367</v>
      </c>
      <c r="BH92" s="99" t="s">
        <v>38</v>
      </c>
      <c r="BI92" s="99" t="s">
        <v>1182</v>
      </c>
      <c r="BJ92" s="99" t="s">
        <v>38</v>
      </c>
      <c r="BK92" s="99" t="s">
        <v>38</v>
      </c>
      <c r="BL92" s="99" t="s">
        <v>38</v>
      </c>
      <c r="BM92" s="99" t="s">
        <v>38</v>
      </c>
      <c r="BN92" s="99" t="s">
        <v>38</v>
      </c>
      <c r="BO92" s="99" t="s">
        <v>38</v>
      </c>
      <c r="BP92" s="99" t="s">
        <v>38</v>
      </c>
      <c r="BQ92" s="99" t="s">
        <v>38</v>
      </c>
      <c r="BR92" s="99" t="s">
        <v>38</v>
      </c>
      <c r="BS92" s="99" t="s">
        <v>38</v>
      </c>
      <c r="BT92" s="99" t="s">
        <v>38</v>
      </c>
      <c r="BU92" s="99" t="s">
        <v>147</v>
      </c>
      <c r="BV92" s="99" t="s">
        <v>229</v>
      </c>
      <c r="BW92" s="101" t="s">
        <v>216</v>
      </c>
      <c r="BX92" s="101" t="s">
        <v>1370</v>
      </c>
      <c r="BY92" s="98" t="s">
        <v>1140</v>
      </c>
      <c r="BZ92" s="98" t="s">
        <v>38</v>
      </c>
      <c r="CA92" s="99" t="s">
        <v>1147</v>
      </c>
    </row>
    <row r="93" spans="1:80" ht="108">
      <c r="A93" s="97">
        <v>92</v>
      </c>
      <c r="B93" s="99">
        <v>54</v>
      </c>
      <c r="C93" s="99" t="s">
        <v>53</v>
      </c>
      <c r="D93" s="99" t="s">
        <v>563</v>
      </c>
      <c r="E93" s="99" t="s">
        <v>38</v>
      </c>
      <c r="F93" s="99" t="s">
        <v>473</v>
      </c>
      <c r="G93" s="99" t="s">
        <v>563</v>
      </c>
      <c r="H93" s="99" t="s">
        <v>38</v>
      </c>
      <c r="I93" s="99" t="s">
        <v>1224</v>
      </c>
      <c r="J93" s="99" t="s">
        <v>187</v>
      </c>
      <c r="K93" s="99" t="s">
        <v>939</v>
      </c>
      <c r="L93" s="99" t="s">
        <v>302</v>
      </c>
      <c r="M93" s="99" t="s">
        <v>959</v>
      </c>
      <c r="N93" s="99" t="s">
        <v>38</v>
      </c>
      <c r="O93" s="99" t="s">
        <v>985</v>
      </c>
      <c r="P93" s="99" t="s">
        <v>38</v>
      </c>
      <c r="Q93" s="99" t="s">
        <v>38</v>
      </c>
      <c r="R93" s="99" t="s">
        <v>38</v>
      </c>
      <c r="S93" s="99" t="s">
        <v>38</v>
      </c>
      <c r="T93" s="99" t="s">
        <v>38</v>
      </c>
      <c r="U93" s="99" t="s">
        <v>38</v>
      </c>
      <c r="V93" s="99" t="s">
        <v>38</v>
      </c>
      <c r="W93" s="99" t="s">
        <v>38</v>
      </c>
      <c r="X93" s="99" t="s">
        <v>354</v>
      </c>
      <c r="Y93" s="99" t="s">
        <v>1033</v>
      </c>
      <c r="Z93" s="98" t="s">
        <v>1314</v>
      </c>
      <c r="AA93" s="99" t="s">
        <v>38</v>
      </c>
      <c r="AB93" s="99" t="s">
        <v>38</v>
      </c>
      <c r="AC93" s="99" t="s">
        <v>38</v>
      </c>
      <c r="AD93" s="99" t="s">
        <v>38</v>
      </c>
      <c r="AE93" s="99" t="s">
        <v>1182</v>
      </c>
      <c r="AF93" s="99" t="s">
        <v>38</v>
      </c>
      <c r="AG93" s="99" t="s">
        <v>1182</v>
      </c>
      <c r="AH93" s="99" t="s">
        <v>38</v>
      </c>
      <c r="AI93" s="99" t="s">
        <v>1182</v>
      </c>
      <c r="AJ93" s="99" t="s">
        <v>38</v>
      </c>
      <c r="AK93" s="99" t="s">
        <v>1182</v>
      </c>
      <c r="AL93" s="99" t="s">
        <v>38</v>
      </c>
      <c r="AM93" s="99" t="s">
        <v>1182</v>
      </c>
      <c r="AN93" s="99" t="s">
        <v>38</v>
      </c>
      <c r="AO93" s="99" t="s">
        <v>1181</v>
      </c>
      <c r="AP93" s="99" t="s">
        <v>38</v>
      </c>
      <c r="AQ93" s="99" t="s">
        <v>1181</v>
      </c>
      <c r="AR93" s="99" t="s">
        <v>38</v>
      </c>
      <c r="AS93" s="99" t="s">
        <v>1181</v>
      </c>
      <c r="AT93" s="99" t="s">
        <v>38</v>
      </c>
      <c r="AU93" s="99" t="s">
        <v>1182</v>
      </c>
      <c r="AV93" s="99" t="s">
        <v>38</v>
      </c>
      <c r="AW93" s="99" t="s">
        <v>1182</v>
      </c>
      <c r="AX93" s="99" t="s">
        <v>38</v>
      </c>
      <c r="AY93" s="99" t="s">
        <v>543</v>
      </c>
      <c r="AZ93" s="99" t="s">
        <v>38</v>
      </c>
      <c r="BA93" s="99" t="s">
        <v>1182</v>
      </c>
      <c r="BB93" s="99" t="s">
        <v>38</v>
      </c>
      <c r="BC93" s="99" t="s">
        <v>1182</v>
      </c>
      <c r="BD93" s="99" t="s">
        <v>38</v>
      </c>
      <c r="BE93" s="99" t="s">
        <v>1182</v>
      </c>
      <c r="BF93" s="99" t="s">
        <v>38</v>
      </c>
      <c r="BG93" s="99" t="s">
        <v>1182</v>
      </c>
      <c r="BH93" s="99" t="s">
        <v>38</v>
      </c>
      <c r="BI93" s="99" t="s">
        <v>1182</v>
      </c>
      <c r="BJ93" s="99" t="s">
        <v>38</v>
      </c>
      <c r="BK93" s="99" t="s">
        <v>38</v>
      </c>
      <c r="BL93" s="99" t="s">
        <v>38</v>
      </c>
      <c r="BM93" s="99" t="s">
        <v>38</v>
      </c>
      <c r="BN93" s="99" t="s">
        <v>38</v>
      </c>
      <c r="BO93" s="99" t="s">
        <v>38</v>
      </c>
      <c r="BP93" s="99" t="s">
        <v>38</v>
      </c>
      <c r="BQ93" s="99" t="s">
        <v>38</v>
      </c>
      <c r="BR93" s="99" t="s">
        <v>38</v>
      </c>
      <c r="BS93" s="99" t="s">
        <v>38</v>
      </c>
      <c r="BT93" s="99" t="s">
        <v>38</v>
      </c>
      <c r="BU93" s="99" t="s">
        <v>200</v>
      </c>
      <c r="BV93" s="99" t="s">
        <v>200</v>
      </c>
      <c r="BW93" s="99" t="s">
        <v>725</v>
      </c>
      <c r="BX93" s="99" t="s">
        <v>725</v>
      </c>
      <c r="BY93" s="98" t="s">
        <v>1521</v>
      </c>
      <c r="BZ93" s="98" t="s">
        <v>38</v>
      </c>
      <c r="CA93" s="99" t="s">
        <v>1138</v>
      </c>
    </row>
    <row r="94" spans="1:80" ht="81">
      <c r="A94" s="97">
        <v>93</v>
      </c>
      <c r="B94" s="99">
        <v>66</v>
      </c>
      <c r="C94" s="99" t="s">
        <v>512</v>
      </c>
      <c r="D94" s="99" t="s">
        <v>563</v>
      </c>
      <c r="E94" s="99" t="s">
        <v>38</v>
      </c>
      <c r="F94" s="99" t="s">
        <v>473</v>
      </c>
      <c r="G94" s="99" t="s">
        <v>563</v>
      </c>
      <c r="H94" s="99" t="s">
        <v>38</v>
      </c>
      <c r="I94" s="99" t="s">
        <v>640</v>
      </c>
      <c r="J94" s="99" t="s">
        <v>338</v>
      </c>
      <c r="K94" s="99" t="s">
        <v>94</v>
      </c>
      <c r="L94" s="99" t="s">
        <v>1206</v>
      </c>
      <c r="M94" s="99" t="s">
        <v>953</v>
      </c>
      <c r="N94" s="99" t="s">
        <v>38</v>
      </c>
      <c r="O94" s="99" t="s">
        <v>985</v>
      </c>
      <c r="P94" s="99" t="s">
        <v>38</v>
      </c>
      <c r="Q94" s="99" t="s">
        <v>38</v>
      </c>
      <c r="R94" s="99" t="s">
        <v>38</v>
      </c>
      <c r="S94" s="99" t="s">
        <v>38</v>
      </c>
      <c r="T94" s="99" t="s">
        <v>38</v>
      </c>
      <c r="U94" s="99" t="s">
        <v>38</v>
      </c>
      <c r="V94" s="99" t="s">
        <v>38</v>
      </c>
      <c r="W94" s="99" t="s">
        <v>38</v>
      </c>
      <c r="X94" s="99" t="s">
        <v>282</v>
      </c>
      <c r="Y94" s="99" t="s">
        <v>982</v>
      </c>
      <c r="Z94" s="98" t="s">
        <v>658</v>
      </c>
      <c r="AA94" s="99" t="s">
        <v>38</v>
      </c>
      <c r="AB94" s="99" t="s">
        <v>38</v>
      </c>
      <c r="AC94" s="99" t="s">
        <v>38</v>
      </c>
      <c r="AD94" s="99" t="s">
        <v>38</v>
      </c>
      <c r="AE94" s="99" t="s">
        <v>1181</v>
      </c>
      <c r="AF94" s="99" t="s">
        <v>38</v>
      </c>
      <c r="AG94" s="99" t="s">
        <v>1181</v>
      </c>
      <c r="AH94" s="99" t="s">
        <v>38</v>
      </c>
      <c r="AI94" s="99" t="s">
        <v>543</v>
      </c>
      <c r="AJ94" s="99" t="s">
        <v>38</v>
      </c>
      <c r="AK94" s="99" t="s">
        <v>543</v>
      </c>
      <c r="AL94" s="99" t="s">
        <v>38</v>
      </c>
      <c r="AM94" s="99" t="s">
        <v>1181</v>
      </c>
      <c r="AN94" s="99" t="s">
        <v>38</v>
      </c>
      <c r="AO94" s="99" t="s">
        <v>543</v>
      </c>
      <c r="AP94" s="99" t="s">
        <v>38</v>
      </c>
      <c r="AQ94" s="99" t="s">
        <v>1181</v>
      </c>
      <c r="AR94" s="99" t="s">
        <v>38</v>
      </c>
      <c r="AS94" s="99" t="s">
        <v>1181</v>
      </c>
      <c r="AT94" s="99" t="s">
        <v>38</v>
      </c>
      <c r="AU94" s="99" t="s">
        <v>1182</v>
      </c>
      <c r="AV94" s="99" t="s">
        <v>38</v>
      </c>
      <c r="AW94" s="99" t="s">
        <v>543</v>
      </c>
      <c r="AX94" s="99" t="s">
        <v>38</v>
      </c>
      <c r="AY94" s="99" t="s">
        <v>1181</v>
      </c>
      <c r="AZ94" s="99" t="s">
        <v>38</v>
      </c>
      <c r="BA94" s="99" t="s">
        <v>543</v>
      </c>
      <c r="BB94" s="99" t="s">
        <v>38</v>
      </c>
      <c r="BC94" s="99" t="s">
        <v>1182</v>
      </c>
      <c r="BD94" s="99" t="s">
        <v>38</v>
      </c>
      <c r="BE94" s="99" t="s">
        <v>1182</v>
      </c>
      <c r="BF94" s="99" t="s">
        <v>38</v>
      </c>
      <c r="BG94" s="99" t="s">
        <v>543</v>
      </c>
      <c r="BH94" s="99" t="s">
        <v>38</v>
      </c>
      <c r="BI94" s="99" t="s">
        <v>543</v>
      </c>
      <c r="BJ94" s="99" t="s">
        <v>38</v>
      </c>
      <c r="BK94" s="99" t="s">
        <v>38</v>
      </c>
      <c r="BL94" s="99" t="s">
        <v>38</v>
      </c>
      <c r="BM94" s="99" t="s">
        <v>38</v>
      </c>
      <c r="BN94" s="99" t="s">
        <v>38</v>
      </c>
      <c r="BO94" s="99" t="s">
        <v>38</v>
      </c>
      <c r="BP94" s="99" t="s">
        <v>38</v>
      </c>
      <c r="BQ94" s="99" t="s">
        <v>38</v>
      </c>
      <c r="BR94" s="99" t="s">
        <v>38</v>
      </c>
      <c r="BS94" s="99" t="s">
        <v>38</v>
      </c>
      <c r="BT94" s="99" t="s">
        <v>38</v>
      </c>
      <c r="BU94" s="99" t="s">
        <v>186</v>
      </c>
      <c r="BV94" s="99" t="s">
        <v>220</v>
      </c>
      <c r="BW94" s="101" t="s">
        <v>222</v>
      </c>
      <c r="BX94" s="101" t="s">
        <v>95</v>
      </c>
      <c r="BY94" s="98" t="s">
        <v>1522</v>
      </c>
      <c r="BZ94" s="98" t="s">
        <v>38</v>
      </c>
      <c r="CA94" s="99" t="s">
        <v>1133</v>
      </c>
      <c r="CB94" s="98" t="s">
        <v>1083</v>
      </c>
    </row>
    <row r="95" spans="1:80" ht="94.5">
      <c r="A95" s="97">
        <v>94</v>
      </c>
      <c r="B95" s="99">
        <v>85</v>
      </c>
      <c r="C95" s="99" t="s">
        <v>500</v>
      </c>
      <c r="D95" s="99" t="s">
        <v>563</v>
      </c>
      <c r="E95" s="99" t="s">
        <v>38</v>
      </c>
      <c r="F95" s="99" t="s">
        <v>473</v>
      </c>
      <c r="G95" s="99" t="s">
        <v>563</v>
      </c>
      <c r="H95" s="99" t="s">
        <v>38</v>
      </c>
      <c r="I95" s="99" t="s">
        <v>506</v>
      </c>
      <c r="J95" s="99" t="s">
        <v>338</v>
      </c>
      <c r="K95" s="99" t="s">
        <v>1045</v>
      </c>
      <c r="L95" s="99" t="s">
        <v>231</v>
      </c>
      <c r="M95" s="99" t="s">
        <v>943</v>
      </c>
      <c r="N95" s="99" t="s">
        <v>38</v>
      </c>
      <c r="O95" s="99" t="s">
        <v>985</v>
      </c>
      <c r="P95" s="99" t="s">
        <v>38</v>
      </c>
      <c r="Q95" s="99" t="s">
        <v>38</v>
      </c>
      <c r="R95" s="99" t="s">
        <v>38</v>
      </c>
      <c r="S95" s="99" t="s">
        <v>38</v>
      </c>
      <c r="T95" s="99" t="s">
        <v>38</v>
      </c>
      <c r="U95" s="99" t="s">
        <v>38</v>
      </c>
      <c r="V95" s="99" t="s">
        <v>38</v>
      </c>
      <c r="W95" s="99" t="s">
        <v>38</v>
      </c>
      <c r="X95" s="99" t="s">
        <v>254</v>
      </c>
      <c r="Y95" s="99" t="s">
        <v>574</v>
      </c>
      <c r="Z95" s="104" t="s">
        <v>937</v>
      </c>
      <c r="AA95" s="99" t="s">
        <v>38</v>
      </c>
      <c r="AB95" s="99" t="s">
        <v>38</v>
      </c>
      <c r="AC95" s="99" t="s">
        <v>38</v>
      </c>
      <c r="AD95" s="99" t="s">
        <v>38</v>
      </c>
      <c r="AE95" s="101" t="s">
        <v>1182</v>
      </c>
      <c r="AF95" s="99" t="s">
        <v>38</v>
      </c>
      <c r="AG95" s="99" t="s">
        <v>543</v>
      </c>
      <c r="AH95" s="99" t="s">
        <v>38</v>
      </c>
      <c r="AI95" s="99" t="s">
        <v>543</v>
      </c>
      <c r="AJ95" s="99" t="s">
        <v>38</v>
      </c>
      <c r="AK95" s="101" t="s">
        <v>1367</v>
      </c>
      <c r="AL95" s="99" t="s">
        <v>38</v>
      </c>
      <c r="AM95" s="99" t="s">
        <v>543</v>
      </c>
      <c r="AN95" s="99" t="s">
        <v>38</v>
      </c>
      <c r="AO95" s="99" t="s">
        <v>1181</v>
      </c>
      <c r="AP95" s="99" t="s">
        <v>38</v>
      </c>
      <c r="AQ95" s="99" t="s">
        <v>1181</v>
      </c>
      <c r="AR95" s="99" t="s">
        <v>38</v>
      </c>
      <c r="AS95" s="99" t="s">
        <v>1181</v>
      </c>
      <c r="AT95" s="99" t="s">
        <v>38</v>
      </c>
      <c r="AU95" s="101" t="s">
        <v>1182</v>
      </c>
      <c r="AV95" s="99" t="s">
        <v>38</v>
      </c>
      <c r="AW95" s="99" t="s">
        <v>543</v>
      </c>
      <c r="AX95" s="99" t="s">
        <v>38</v>
      </c>
      <c r="AY95" s="99" t="s">
        <v>1181</v>
      </c>
      <c r="AZ95" s="99" t="s">
        <v>38</v>
      </c>
      <c r="BA95" s="99" t="s">
        <v>543</v>
      </c>
      <c r="BB95" s="99" t="s">
        <v>38</v>
      </c>
      <c r="BC95" s="101" t="s">
        <v>1182</v>
      </c>
      <c r="BD95" s="99" t="s">
        <v>38</v>
      </c>
      <c r="BE95" s="99" t="s">
        <v>543</v>
      </c>
      <c r="BF95" s="99" t="s">
        <v>38</v>
      </c>
      <c r="BG95" s="99" t="s">
        <v>543</v>
      </c>
      <c r="BH95" s="99" t="s">
        <v>38</v>
      </c>
      <c r="BI95" s="99" t="s">
        <v>543</v>
      </c>
      <c r="BJ95" s="99" t="s">
        <v>38</v>
      </c>
      <c r="BK95" s="99" t="s">
        <v>38</v>
      </c>
      <c r="BL95" s="99" t="s">
        <v>38</v>
      </c>
      <c r="BM95" s="99" t="s">
        <v>38</v>
      </c>
      <c r="BN95" s="99" t="s">
        <v>38</v>
      </c>
      <c r="BO95" s="99" t="s">
        <v>38</v>
      </c>
      <c r="BP95" s="99" t="s">
        <v>38</v>
      </c>
      <c r="BQ95" s="99" t="s">
        <v>38</v>
      </c>
      <c r="BR95" s="99" t="s">
        <v>38</v>
      </c>
      <c r="BS95" s="99" t="s">
        <v>38</v>
      </c>
      <c r="BT95" s="99" t="s">
        <v>38</v>
      </c>
      <c r="BU95" s="99" t="s">
        <v>200</v>
      </c>
      <c r="BV95" s="99" t="s">
        <v>216</v>
      </c>
      <c r="BW95" s="99" t="s">
        <v>849</v>
      </c>
      <c r="BX95" s="99" t="s">
        <v>222</v>
      </c>
      <c r="BY95" s="98" t="s">
        <v>1235</v>
      </c>
      <c r="BZ95" s="98" t="s">
        <v>38</v>
      </c>
      <c r="CA95" s="99" t="s">
        <v>1056</v>
      </c>
    </row>
    <row r="96" spans="1:80" ht="111.75">
      <c r="A96" s="97">
        <v>95</v>
      </c>
      <c r="B96" s="99">
        <v>184</v>
      </c>
      <c r="C96" s="99" t="s">
        <v>396</v>
      </c>
      <c r="D96" s="99" t="s">
        <v>563</v>
      </c>
      <c r="E96" s="99" t="s">
        <v>38</v>
      </c>
      <c r="F96" s="99" t="s">
        <v>473</v>
      </c>
      <c r="G96" s="99" t="s">
        <v>563</v>
      </c>
      <c r="H96" s="99" t="s">
        <v>38</v>
      </c>
      <c r="I96" s="98" t="s">
        <v>1339</v>
      </c>
      <c r="J96" s="99" t="s">
        <v>187</v>
      </c>
      <c r="K96" s="99" t="s">
        <v>47</v>
      </c>
      <c r="L96" s="99" t="s">
        <v>789</v>
      </c>
      <c r="M96" s="99" t="s">
        <v>890</v>
      </c>
      <c r="N96" s="126" t="s">
        <v>1613</v>
      </c>
      <c r="O96" s="99" t="s">
        <v>985</v>
      </c>
      <c r="P96" s="99" t="s">
        <v>38</v>
      </c>
      <c r="Q96" s="99" t="s">
        <v>38</v>
      </c>
      <c r="R96" s="99" t="s">
        <v>38</v>
      </c>
      <c r="S96" s="99" t="s">
        <v>38</v>
      </c>
      <c r="T96" s="99" t="s">
        <v>38</v>
      </c>
      <c r="U96" s="99" t="s">
        <v>38</v>
      </c>
      <c r="V96" s="99" t="s">
        <v>38</v>
      </c>
      <c r="W96" s="99" t="s">
        <v>38</v>
      </c>
      <c r="X96" s="102" t="s">
        <v>996</v>
      </c>
      <c r="Y96" s="102" t="s">
        <v>574</v>
      </c>
      <c r="Z96" s="98" t="s">
        <v>658</v>
      </c>
      <c r="AA96" s="99" t="s">
        <v>38</v>
      </c>
      <c r="AB96" s="99" t="s">
        <v>38</v>
      </c>
      <c r="AC96" s="99" t="s">
        <v>38</v>
      </c>
      <c r="AD96" s="99" t="s">
        <v>38</v>
      </c>
      <c r="AE96" s="99" t="s">
        <v>1182</v>
      </c>
      <c r="AF96" s="99" t="s">
        <v>38</v>
      </c>
      <c r="AG96" s="99" t="s">
        <v>1182</v>
      </c>
      <c r="AH96" s="99" t="s">
        <v>38</v>
      </c>
      <c r="AI96" s="99" t="s">
        <v>543</v>
      </c>
      <c r="AJ96" s="99" t="s">
        <v>38</v>
      </c>
      <c r="AK96" s="99" t="s">
        <v>1182</v>
      </c>
      <c r="AL96" s="99" t="s">
        <v>38</v>
      </c>
      <c r="AM96" s="99" t="s">
        <v>1181</v>
      </c>
      <c r="AN96" s="99" t="s">
        <v>38</v>
      </c>
      <c r="AO96" s="99" t="s">
        <v>1181</v>
      </c>
      <c r="AP96" s="99" t="s">
        <v>38</v>
      </c>
      <c r="AQ96" s="99" t="s">
        <v>1181</v>
      </c>
      <c r="AR96" s="99" t="s">
        <v>38</v>
      </c>
      <c r="AS96" s="99" t="s">
        <v>1181</v>
      </c>
      <c r="AT96" s="99" t="s">
        <v>38</v>
      </c>
      <c r="AU96" s="99" t="s">
        <v>1182</v>
      </c>
      <c r="AV96" s="99" t="s">
        <v>38</v>
      </c>
      <c r="AW96" s="99" t="s">
        <v>543</v>
      </c>
      <c r="AX96" s="99" t="s">
        <v>38</v>
      </c>
      <c r="AY96" s="99" t="s">
        <v>1181</v>
      </c>
      <c r="AZ96" s="99" t="s">
        <v>38</v>
      </c>
      <c r="BA96" s="99" t="s">
        <v>543</v>
      </c>
      <c r="BB96" s="99" t="s">
        <v>38</v>
      </c>
      <c r="BC96" s="99" t="s">
        <v>1182</v>
      </c>
      <c r="BD96" s="99" t="s">
        <v>38</v>
      </c>
      <c r="BE96" s="99" t="s">
        <v>543</v>
      </c>
      <c r="BF96" s="99" t="s">
        <v>38</v>
      </c>
      <c r="BG96" s="99" t="s">
        <v>543</v>
      </c>
      <c r="BH96" s="99" t="s">
        <v>38</v>
      </c>
      <c r="BI96" s="99" t="s">
        <v>543</v>
      </c>
      <c r="BJ96" s="99" t="s">
        <v>38</v>
      </c>
      <c r="BK96" s="99" t="s">
        <v>38</v>
      </c>
      <c r="BL96" s="99" t="s">
        <v>38</v>
      </c>
      <c r="BM96" s="99" t="s">
        <v>38</v>
      </c>
      <c r="BN96" s="99" t="s">
        <v>38</v>
      </c>
      <c r="BO96" s="99" t="s">
        <v>38</v>
      </c>
      <c r="BP96" s="99" t="s">
        <v>38</v>
      </c>
      <c r="BQ96" s="99" t="s">
        <v>38</v>
      </c>
      <c r="BR96" s="99" t="s">
        <v>38</v>
      </c>
      <c r="BS96" s="99" t="s">
        <v>38</v>
      </c>
      <c r="BT96" s="99" t="s">
        <v>38</v>
      </c>
      <c r="BU96" s="99" t="s">
        <v>171</v>
      </c>
      <c r="BV96" s="99" t="s">
        <v>203</v>
      </c>
      <c r="BW96" s="101" t="s">
        <v>222</v>
      </c>
      <c r="BX96" s="101" t="s">
        <v>236</v>
      </c>
      <c r="BY96" s="98" t="s">
        <v>1523</v>
      </c>
      <c r="BZ96" s="98" t="s">
        <v>1524</v>
      </c>
      <c r="CA96" s="99" t="s">
        <v>357</v>
      </c>
    </row>
    <row r="97" spans="1:80" ht="71.25">
      <c r="A97" s="97">
        <v>96</v>
      </c>
      <c r="B97" s="99">
        <v>137</v>
      </c>
      <c r="C97" s="99" t="s">
        <v>457</v>
      </c>
      <c r="D97" s="99" t="s">
        <v>563</v>
      </c>
      <c r="E97" s="99" t="s">
        <v>38</v>
      </c>
      <c r="F97" s="99" t="s">
        <v>473</v>
      </c>
      <c r="G97" s="99" t="s">
        <v>563</v>
      </c>
      <c r="H97" s="99" t="s">
        <v>38</v>
      </c>
      <c r="I97" s="98" t="s">
        <v>345</v>
      </c>
      <c r="J97" s="99" t="s">
        <v>338</v>
      </c>
      <c r="K97" s="99" t="s">
        <v>168</v>
      </c>
      <c r="L97" s="99" t="s">
        <v>358</v>
      </c>
      <c r="M97" s="99" t="s">
        <v>190</v>
      </c>
      <c r="N97" s="126" t="s">
        <v>1612</v>
      </c>
      <c r="O97" s="99" t="s">
        <v>985</v>
      </c>
      <c r="P97" s="99" t="s">
        <v>38</v>
      </c>
      <c r="Q97" s="99" t="s">
        <v>38</v>
      </c>
      <c r="R97" s="99" t="s">
        <v>38</v>
      </c>
      <c r="S97" s="99" t="s">
        <v>38</v>
      </c>
      <c r="T97" s="99" t="s">
        <v>38</v>
      </c>
      <c r="U97" s="99" t="s">
        <v>38</v>
      </c>
      <c r="V97" s="99" t="s">
        <v>38</v>
      </c>
      <c r="W97" s="99" t="s">
        <v>38</v>
      </c>
      <c r="X97" s="99" t="s">
        <v>282</v>
      </c>
      <c r="Y97" s="99" t="s">
        <v>982</v>
      </c>
      <c r="Z97" s="98" t="s">
        <v>658</v>
      </c>
      <c r="AA97" s="99" t="s">
        <v>38</v>
      </c>
      <c r="AB97" s="99" t="s">
        <v>38</v>
      </c>
      <c r="AC97" s="99" t="s">
        <v>38</v>
      </c>
      <c r="AD97" s="99" t="s">
        <v>38</v>
      </c>
      <c r="AE97" s="101" t="s">
        <v>1182</v>
      </c>
      <c r="AF97" s="99" t="s">
        <v>38</v>
      </c>
      <c r="AG97" s="99" t="s">
        <v>1182</v>
      </c>
      <c r="AH97" s="99" t="s">
        <v>38</v>
      </c>
      <c r="AI97" s="99" t="s">
        <v>1182</v>
      </c>
      <c r="AJ97" s="99" t="s">
        <v>38</v>
      </c>
      <c r="AK97" s="99" t="s">
        <v>543</v>
      </c>
      <c r="AL97" s="99" t="s">
        <v>38</v>
      </c>
      <c r="AM97" s="99" t="s">
        <v>1182</v>
      </c>
      <c r="AN97" s="99" t="s">
        <v>38</v>
      </c>
      <c r="AO97" s="99" t="s">
        <v>1182</v>
      </c>
      <c r="AP97" s="99" t="s">
        <v>38</v>
      </c>
      <c r="AQ97" s="99" t="s">
        <v>1181</v>
      </c>
      <c r="AR97" s="99" t="s">
        <v>38</v>
      </c>
      <c r="AS97" s="99" t="s">
        <v>1181</v>
      </c>
      <c r="AT97" s="99" t="s">
        <v>38</v>
      </c>
      <c r="AU97" s="99" t="s">
        <v>1182</v>
      </c>
      <c r="AV97" s="99" t="s">
        <v>38</v>
      </c>
      <c r="AW97" s="99" t="s">
        <v>1182</v>
      </c>
      <c r="AX97" s="99" t="s">
        <v>38</v>
      </c>
      <c r="AY97" s="99" t="s">
        <v>1182</v>
      </c>
      <c r="AZ97" s="99" t="s">
        <v>38</v>
      </c>
      <c r="BA97" s="99" t="s">
        <v>543</v>
      </c>
      <c r="BB97" s="99" t="s">
        <v>38</v>
      </c>
      <c r="BC97" s="99" t="s">
        <v>1182</v>
      </c>
      <c r="BD97" s="99" t="s">
        <v>38</v>
      </c>
      <c r="BE97" s="99" t="s">
        <v>1182</v>
      </c>
      <c r="BF97" s="99" t="s">
        <v>38</v>
      </c>
      <c r="BG97" s="99" t="s">
        <v>543</v>
      </c>
      <c r="BH97" s="99" t="s">
        <v>38</v>
      </c>
      <c r="BI97" s="99" t="s">
        <v>1182</v>
      </c>
      <c r="BJ97" s="99" t="s">
        <v>38</v>
      </c>
      <c r="BK97" s="99" t="s">
        <v>38</v>
      </c>
      <c r="BL97" s="99" t="s">
        <v>38</v>
      </c>
      <c r="BM97" s="99" t="s">
        <v>38</v>
      </c>
      <c r="BN97" s="99" t="s">
        <v>38</v>
      </c>
      <c r="BO97" s="99" t="s">
        <v>38</v>
      </c>
      <c r="BP97" s="99" t="s">
        <v>38</v>
      </c>
      <c r="BQ97" s="99" t="s">
        <v>38</v>
      </c>
      <c r="BR97" s="99" t="s">
        <v>38</v>
      </c>
      <c r="BS97" s="99" t="s">
        <v>38</v>
      </c>
      <c r="BT97" s="99" t="s">
        <v>38</v>
      </c>
      <c r="BU97" s="99" t="s">
        <v>233</v>
      </c>
      <c r="BV97" s="99" t="s">
        <v>1066</v>
      </c>
      <c r="BW97" s="99" t="s">
        <v>725</v>
      </c>
      <c r="BX97" s="99" t="s">
        <v>236</v>
      </c>
      <c r="BY97" s="101" t="s">
        <v>621</v>
      </c>
      <c r="BZ97" s="98" t="s">
        <v>1350</v>
      </c>
      <c r="CA97" s="99" t="s">
        <v>656</v>
      </c>
    </row>
    <row r="98" spans="1:80" s="94" customFormat="1" ht="27">
      <c r="A98" s="97">
        <v>97</v>
      </c>
      <c r="B98" s="100" t="s">
        <v>1259</v>
      </c>
      <c r="C98" s="100" t="s">
        <v>1390</v>
      </c>
      <c r="D98" s="100" t="s">
        <v>563</v>
      </c>
      <c r="E98" s="100" t="s">
        <v>38</v>
      </c>
      <c r="F98" s="100" t="s">
        <v>473</v>
      </c>
      <c r="G98" s="100" t="s">
        <v>563</v>
      </c>
      <c r="H98" s="100" t="s">
        <v>38</v>
      </c>
      <c r="I98" s="103" t="s">
        <v>17</v>
      </c>
      <c r="J98" s="100" t="s">
        <v>387</v>
      </c>
      <c r="K98" s="100" t="s">
        <v>721</v>
      </c>
      <c r="L98" s="100" t="s">
        <v>792</v>
      </c>
      <c r="M98" s="100" t="s">
        <v>741</v>
      </c>
      <c r="N98" s="106" t="s">
        <v>1599</v>
      </c>
      <c r="O98" s="100" t="s">
        <v>985</v>
      </c>
      <c r="P98" s="100" t="s">
        <v>38</v>
      </c>
      <c r="Q98" s="100" t="s">
        <v>38</v>
      </c>
      <c r="R98" s="100" t="s">
        <v>38</v>
      </c>
      <c r="S98" s="100" t="s">
        <v>38</v>
      </c>
      <c r="T98" s="100" t="s">
        <v>38</v>
      </c>
      <c r="U98" s="100" t="s">
        <v>38</v>
      </c>
      <c r="V98" s="100" t="s">
        <v>38</v>
      </c>
      <c r="W98" s="100" t="s">
        <v>38</v>
      </c>
      <c r="X98" s="100" t="s">
        <v>282</v>
      </c>
      <c r="Y98" s="100" t="s">
        <v>982</v>
      </c>
      <c r="Z98" s="98" t="s">
        <v>658</v>
      </c>
      <c r="AA98" s="100" t="s">
        <v>38</v>
      </c>
      <c r="AB98" s="100" t="s">
        <v>38</v>
      </c>
      <c r="AC98" s="100" t="s">
        <v>38</v>
      </c>
      <c r="AD98" s="100" t="s">
        <v>38</v>
      </c>
      <c r="AE98" s="100" t="s">
        <v>1182</v>
      </c>
      <c r="AF98" s="100" t="s">
        <v>38</v>
      </c>
      <c r="AG98" s="100" t="s">
        <v>1182</v>
      </c>
      <c r="AH98" s="100" t="s">
        <v>38</v>
      </c>
      <c r="AI98" s="100" t="s">
        <v>1182</v>
      </c>
      <c r="AJ98" s="100" t="s">
        <v>38</v>
      </c>
      <c r="AK98" s="100" t="s">
        <v>1182</v>
      </c>
      <c r="AL98" s="100" t="s">
        <v>38</v>
      </c>
      <c r="AM98" s="100" t="s">
        <v>1182</v>
      </c>
      <c r="AN98" s="100" t="s">
        <v>38</v>
      </c>
      <c r="AO98" s="100" t="s">
        <v>543</v>
      </c>
      <c r="AP98" s="100" t="s">
        <v>38</v>
      </c>
      <c r="AQ98" s="100" t="s">
        <v>543</v>
      </c>
      <c r="AR98" s="100" t="s">
        <v>38</v>
      </c>
      <c r="AS98" s="100" t="s">
        <v>543</v>
      </c>
      <c r="AT98" s="100" t="s">
        <v>38</v>
      </c>
      <c r="AU98" s="100" t="s">
        <v>1182</v>
      </c>
      <c r="AV98" s="100" t="s">
        <v>38</v>
      </c>
      <c r="AW98" s="100" t="s">
        <v>1182</v>
      </c>
      <c r="AX98" s="100" t="s">
        <v>38</v>
      </c>
      <c r="AY98" s="100" t="s">
        <v>1182</v>
      </c>
      <c r="AZ98" s="100" t="s">
        <v>38</v>
      </c>
      <c r="BA98" s="100" t="s">
        <v>543</v>
      </c>
      <c r="BB98" s="100" t="s">
        <v>38</v>
      </c>
      <c r="BC98" s="100" t="s">
        <v>1182</v>
      </c>
      <c r="BD98" s="100" t="s">
        <v>38</v>
      </c>
      <c r="BE98" s="100" t="s">
        <v>1182</v>
      </c>
      <c r="BF98" s="100" t="s">
        <v>38</v>
      </c>
      <c r="BG98" s="100" t="s">
        <v>543</v>
      </c>
      <c r="BH98" s="100" t="s">
        <v>38</v>
      </c>
      <c r="BI98" s="100" t="s">
        <v>543</v>
      </c>
      <c r="BJ98" s="100" t="s">
        <v>38</v>
      </c>
      <c r="BK98" s="100" t="s">
        <v>38</v>
      </c>
      <c r="BL98" s="100" t="s">
        <v>38</v>
      </c>
      <c r="BM98" s="100" t="s">
        <v>38</v>
      </c>
      <c r="BN98" s="100" t="s">
        <v>38</v>
      </c>
      <c r="BO98" s="100" t="s">
        <v>38</v>
      </c>
      <c r="BP98" s="100" t="s">
        <v>38</v>
      </c>
      <c r="BQ98" s="100" t="s">
        <v>38</v>
      </c>
      <c r="BR98" s="100" t="s">
        <v>38</v>
      </c>
      <c r="BS98" s="100" t="s">
        <v>38</v>
      </c>
      <c r="BT98" s="100" t="s">
        <v>38</v>
      </c>
      <c r="BU98" s="100" t="s">
        <v>50</v>
      </c>
      <c r="BV98" s="100" t="s">
        <v>227</v>
      </c>
      <c r="BW98" s="100" t="s">
        <v>227</v>
      </c>
      <c r="BX98" s="100" t="s">
        <v>130</v>
      </c>
      <c r="BY98" s="100" t="s">
        <v>621</v>
      </c>
      <c r="BZ98" s="100" t="s">
        <v>1393</v>
      </c>
      <c r="CA98" s="100" t="s">
        <v>814</v>
      </c>
    </row>
    <row r="99" spans="1:80" s="94" customFormat="1" ht="94.5">
      <c r="A99" s="97">
        <v>98</v>
      </c>
      <c r="B99" s="100" t="s">
        <v>991</v>
      </c>
      <c r="C99" s="100" t="s">
        <v>734</v>
      </c>
      <c r="D99" s="100" t="s">
        <v>563</v>
      </c>
      <c r="E99" s="100" t="s">
        <v>38</v>
      </c>
      <c r="F99" s="100" t="s">
        <v>473</v>
      </c>
      <c r="G99" s="100" t="s">
        <v>563</v>
      </c>
      <c r="H99" s="100" t="s">
        <v>38</v>
      </c>
      <c r="I99" s="103" t="s">
        <v>57</v>
      </c>
      <c r="J99" s="100" t="s">
        <v>387</v>
      </c>
      <c r="K99" s="100" t="s">
        <v>18</v>
      </c>
      <c r="L99" s="100" t="s">
        <v>857</v>
      </c>
      <c r="M99" s="100" t="s">
        <v>955</v>
      </c>
      <c r="N99" s="106" t="s">
        <v>1598</v>
      </c>
      <c r="O99" s="100" t="s">
        <v>985</v>
      </c>
      <c r="P99" s="100" t="s">
        <v>38</v>
      </c>
      <c r="Q99" s="100" t="s">
        <v>38</v>
      </c>
      <c r="R99" s="100" t="s">
        <v>38</v>
      </c>
      <c r="S99" s="100" t="s">
        <v>38</v>
      </c>
      <c r="T99" s="100" t="s">
        <v>38</v>
      </c>
      <c r="U99" s="100" t="s">
        <v>38</v>
      </c>
      <c r="V99" s="100" t="s">
        <v>38</v>
      </c>
      <c r="W99" s="100" t="s">
        <v>38</v>
      </c>
      <c r="X99" s="100" t="s">
        <v>996</v>
      </c>
      <c r="Y99" s="100" t="s">
        <v>574</v>
      </c>
      <c r="Z99" s="100" t="s">
        <v>1293</v>
      </c>
      <c r="AA99" s="100" t="s">
        <v>38</v>
      </c>
      <c r="AB99" s="100" t="s">
        <v>38</v>
      </c>
      <c r="AC99" s="100" t="s">
        <v>38</v>
      </c>
      <c r="AD99" s="100" t="s">
        <v>38</v>
      </c>
      <c r="AE99" s="100" t="s">
        <v>1046</v>
      </c>
      <c r="AF99" s="100" t="s">
        <v>38</v>
      </c>
      <c r="AG99" s="100" t="s">
        <v>1046</v>
      </c>
      <c r="AH99" s="100" t="s">
        <v>38</v>
      </c>
      <c r="AI99" s="100" t="s">
        <v>1182</v>
      </c>
      <c r="AJ99" s="100" t="s">
        <v>38</v>
      </c>
      <c r="AK99" s="100" t="s">
        <v>1182</v>
      </c>
      <c r="AL99" s="100" t="s">
        <v>38</v>
      </c>
      <c r="AM99" s="100" t="s">
        <v>1182</v>
      </c>
      <c r="AN99" s="100" t="s">
        <v>38</v>
      </c>
      <c r="AO99" s="100" t="s">
        <v>1181</v>
      </c>
      <c r="AP99" s="100" t="s">
        <v>38</v>
      </c>
      <c r="AQ99" s="100" t="s">
        <v>1181</v>
      </c>
      <c r="AR99" s="100" t="s">
        <v>38</v>
      </c>
      <c r="AS99" s="100" t="s">
        <v>1181</v>
      </c>
      <c r="AT99" s="100" t="s">
        <v>38</v>
      </c>
      <c r="AU99" s="100" t="s">
        <v>1181</v>
      </c>
      <c r="AV99" s="100" t="s">
        <v>38</v>
      </c>
      <c r="AW99" s="100" t="s">
        <v>1181</v>
      </c>
      <c r="AX99" s="100" t="s">
        <v>38</v>
      </c>
      <c r="AY99" s="100" t="s">
        <v>1181</v>
      </c>
      <c r="AZ99" s="100" t="s">
        <v>38</v>
      </c>
      <c r="BA99" s="100" t="s">
        <v>543</v>
      </c>
      <c r="BB99" s="100" t="s">
        <v>38</v>
      </c>
      <c r="BC99" s="100" t="s">
        <v>543</v>
      </c>
      <c r="BD99" s="100" t="s">
        <v>38</v>
      </c>
      <c r="BE99" s="100" t="s">
        <v>1182</v>
      </c>
      <c r="BF99" s="100" t="s">
        <v>38</v>
      </c>
      <c r="BG99" s="100" t="s">
        <v>1182</v>
      </c>
      <c r="BH99" s="100" t="s">
        <v>38</v>
      </c>
      <c r="BI99" s="100" t="s">
        <v>1181</v>
      </c>
      <c r="BJ99" s="100" t="s">
        <v>38</v>
      </c>
      <c r="BK99" s="100" t="s">
        <v>38</v>
      </c>
      <c r="BL99" s="100" t="s">
        <v>38</v>
      </c>
      <c r="BM99" s="100" t="s">
        <v>38</v>
      </c>
      <c r="BN99" s="100" t="s">
        <v>38</v>
      </c>
      <c r="BO99" s="100" t="s">
        <v>38</v>
      </c>
      <c r="BP99" s="100" t="s">
        <v>38</v>
      </c>
      <c r="BQ99" s="100" t="s">
        <v>38</v>
      </c>
      <c r="BR99" s="100" t="s">
        <v>38</v>
      </c>
      <c r="BS99" s="100" t="s">
        <v>38</v>
      </c>
      <c r="BT99" s="100" t="s">
        <v>38</v>
      </c>
      <c r="BU99" s="100" t="s">
        <v>219</v>
      </c>
      <c r="BV99" s="100" t="s">
        <v>725</v>
      </c>
      <c r="BW99" s="100" t="s">
        <v>849</v>
      </c>
      <c r="BX99" s="100" t="s">
        <v>222</v>
      </c>
      <c r="BY99" s="103" t="s">
        <v>1154</v>
      </c>
      <c r="BZ99" s="100" t="s">
        <v>38</v>
      </c>
      <c r="CA99" s="100" t="s">
        <v>1137</v>
      </c>
    </row>
    <row r="100" spans="1:80" ht="84.75">
      <c r="A100" s="97">
        <v>99</v>
      </c>
      <c r="B100" s="99">
        <v>141</v>
      </c>
      <c r="C100" s="99" t="s">
        <v>447</v>
      </c>
      <c r="D100" s="99" t="s">
        <v>563</v>
      </c>
      <c r="E100" s="99" t="s">
        <v>38</v>
      </c>
      <c r="F100" s="99" t="s">
        <v>473</v>
      </c>
      <c r="G100" s="99" t="s">
        <v>563</v>
      </c>
      <c r="H100" s="99" t="s">
        <v>38</v>
      </c>
      <c r="I100" s="98" t="s">
        <v>115</v>
      </c>
      <c r="J100" s="99" t="s">
        <v>682</v>
      </c>
      <c r="K100" s="99" t="s">
        <v>743</v>
      </c>
      <c r="L100" s="99" t="s">
        <v>804</v>
      </c>
      <c r="M100" s="99" t="s">
        <v>519</v>
      </c>
      <c r="N100" s="126" t="s">
        <v>1597</v>
      </c>
      <c r="O100" s="99" t="s">
        <v>985</v>
      </c>
      <c r="P100" s="99" t="s">
        <v>38</v>
      </c>
      <c r="Q100" s="99" t="s">
        <v>38</v>
      </c>
      <c r="R100" s="99" t="s">
        <v>38</v>
      </c>
      <c r="S100" s="99" t="s">
        <v>38</v>
      </c>
      <c r="T100" s="99" t="s">
        <v>38</v>
      </c>
      <c r="U100" s="99" t="s">
        <v>38</v>
      </c>
      <c r="V100" s="99" t="s">
        <v>38</v>
      </c>
      <c r="W100" s="99" t="s">
        <v>38</v>
      </c>
      <c r="X100" s="99" t="s">
        <v>996</v>
      </c>
      <c r="Y100" s="99" t="s">
        <v>773</v>
      </c>
      <c r="Z100" s="98" t="s">
        <v>658</v>
      </c>
      <c r="AA100" s="99" t="s">
        <v>38</v>
      </c>
      <c r="AB100" s="99" t="s">
        <v>38</v>
      </c>
      <c r="AC100" s="99" t="s">
        <v>38</v>
      </c>
      <c r="AD100" s="99" t="s">
        <v>38</v>
      </c>
      <c r="AE100" s="99" t="s">
        <v>543</v>
      </c>
      <c r="AF100" s="99" t="s">
        <v>38</v>
      </c>
      <c r="AG100" s="99" t="s">
        <v>1182</v>
      </c>
      <c r="AH100" s="99" t="s">
        <v>38</v>
      </c>
      <c r="AI100" s="99" t="s">
        <v>1182</v>
      </c>
      <c r="AJ100" s="99" t="s">
        <v>38</v>
      </c>
      <c r="AK100" s="99" t="s">
        <v>543</v>
      </c>
      <c r="AL100" s="99" t="s">
        <v>38</v>
      </c>
      <c r="AM100" s="99" t="s">
        <v>543</v>
      </c>
      <c r="AN100" s="99" t="s">
        <v>38</v>
      </c>
      <c r="AO100" s="99" t="s">
        <v>543</v>
      </c>
      <c r="AP100" s="99" t="s">
        <v>38</v>
      </c>
      <c r="AQ100" s="99" t="s">
        <v>1181</v>
      </c>
      <c r="AR100" s="99" t="s">
        <v>38</v>
      </c>
      <c r="AS100" s="99" t="s">
        <v>1181</v>
      </c>
      <c r="AT100" s="99" t="s">
        <v>38</v>
      </c>
      <c r="AU100" s="99" t="s">
        <v>1182</v>
      </c>
      <c r="AV100" s="99" t="s">
        <v>38</v>
      </c>
      <c r="AW100" s="99" t="s">
        <v>1182</v>
      </c>
      <c r="AX100" s="99" t="s">
        <v>38</v>
      </c>
      <c r="AY100" s="99" t="s">
        <v>543</v>
      </c>
      <c r="AZ100" s="99" t="s">
        <v>38</v>
      </c>
      <c r="BA100" s="99" t="s">
        <v>543</v>
      </c>
      <c r="BB100" s="99" t="s">
        <v>38</v>
      </c>
      <c r="BC100" s="99" t="s">
        <v>1182</v>
      </c>
      <c r="BD100" s="99" t="s">
        <v>38</v>
      </c>
      <c r="BE100" s="99" t="s">
        <v>1182</v>
      </c>
      <c r="BF100" s="99" t="s">
        <v>38</v>
      </c>
      <c r="BG100" s="99" t="s">
        <v>543</v>
      </c>
      <c r="BH100" s="99" t="s">
        <v>38</v>
      </c>
      <c r="BI100" s="99" t="s">
        <v>1181</v>
      </c>
      <c r="BJ100" s="99" t="s">
        <v>38</v>
      </c>
      <c r="BK100" s="99" t="s">
        <v>38</v>
      </c>
      <c r="BL100" s="99" t="s">
        <v>38</v>
      </c>
      <c r="BM100" s="99" t="s">
        <v>38</v>
      </c>
      <c r="BN100" s="99" t="s">
        <v>38</v>
      </c>
      <c r="BO100" s="99" t="s">
        <v>38</v>
      </c>
      <c r="BP100" s="99" t="s">
        <v>38</v>
      </c>
      <c r="BQ100" s="99" t="s">
        <v>38</v>
      </c>
      <c r="BR100" s="99" t="s">
        <v>38</v>
      </c>
      <c r="BS100" s="99" t="s">
        <v>38</v>
      </c>
      <c r="BT100" s="99" t="s">
        <v>38</v>
      </c>
      <c r="BU100" s="101" t="s">
        <v>227</v>
      </c>
      <c r="BV100" s="101" t="s">
        <v>1066</v>
      </c>
      <c r="BW100" s="99" t="s">
        <v>725</v>
      </c>
      <c r="BX100" s="99" t="s">
        <v>36</v>
      </c>
      <c r="BY100" s="98" t="s">
        <v>1525</v>
      </c>
      <c r="BZ100" s="98" t="s">
        <v>1526</v>
      </c>
      <c r="CA100" s="99" t="s">
        <v>1105</v>
      </c>
    </row>
    <row r="101" spans="1:80" ht="40.5">
      <c r="A101" s="97">
        <v>100</v>
      </c>
      <c r="B101" s="99">
        <v>47</v>
      </c>
      <c r="C101" s="99" t="s">
        <v>145</v>
      </c>
      <c r="D101" s="99" t="s">
        <v>563</v>
      </c>
      <c r="E101" s="99" t="s">
        <v>38</v>
      </c>
      <c r="F101" s="99" t="s">
        <v>473</v>
      </c>
      <c r="G101" s="99" t="s">
        <v>563</v>
      </c>
      <c r="H101" s="99" t="s">
        <v>38</v>
      </c>
      <c r="I101" s="99" t="s">
        <v>647</v>
      </c>
      <c r="J101" s="99" t="s">
        <v>182</v>
      </c>
      <c r="K101" s="99" t="s">
        <v>1215</v>
      </c>
      <c r="L101" s="99" t="s">
        <v>498</v>
      </c>
      <c r="M101" s="99" t="s">
        <v>963</v>
      </c>
      <c r="N101" s="99"/>
      <c r="O101" s="99" t="s">
        <v>985</v>
      </c>
      <c r="P101" s="99" t="s">
        <v>38</v>
      </c>
      <c r="Q101" s="99" t="s">
        <v>38</v>
      </c>
      <c r="R101" s="99" t="s">
        <v>38</v>
      </c>
      <c r="S101" s="99" t="s">
        <v>38</v>
      </c>
      <c r="T101" s="99" t="s">
        <v>38</v>
      </c>
      <c r="U101" s="99" t="s">
        <v>38</v>
      </c>
      <c r="V101" s="99" t="s">
        <v>38</v>
      </c>
      <c r="W101" s="99" t="s">
        <v>38</v>
      </c>
      <c r="X101" s="99" t="s">
        <v>282</v>
      </c>
      <c r="Y101" s="99" t="s">
        <v>982</v>
      </c>
      <c r="Z101" s="98" t="s">
        <v>1313</v>
      </c>
      <c r="AA101" s="99" t="s">
        <v>38</v>
      </c>
      <c r="AB101" s="99" t="s">
        <v>38</v>
      </c>
      <c r="AC101" s="99" t="s">
        <v>38</v>
      </c>
      <c r="AD101" s="99" t="s">
        <v>38</v>
      </c>
      <c r="AE101" s="99" t="s">
        <v>543</v>
      </c>
      <c r="AF101" s="99" t="s">
        <v>38</v>
      </c>
      <c r="AG101" s="99" t="s">
        <v>543</v>
      </c>
      <c r="AH101" s="99" t="s">
        <v>38</v>
      </c>
      <c r="AI101" s="99" t="s">
        <v>1182</v>
      </c>
      <c r="AJ101" s="99" t="s">
        <v>38</v>
      </c>
      <c r="AK101" s="99" t="s">
        <v>1182</v>
      </c>
      <c r="AL101" s="99" t="s">
        <v>38</v>
      </c>
      <c r="AM101" s="99" t="s">
        <v>543</v>
      </c>
      <c r="AN101" s="99" t="s">
        <v>38</v>
      </c>
      <c r="AO101" s="99" t="s">
        <v>1181</v>
      </c>
      <c r="AP101" s="99" t="s">
        <v>38</v>
      </c>
      <c r="AQ101" s="99" t="s">
        <v>1181</v>
      </c>
      <c r="AR101" s="99" t="s">
        <v>38</v>
      </c>
      <c r="AS101" s="99" t="s">
        <v>1181</v>
      </c>
      <c r="AT101" s="99" t="s">
        <v>38</v>
      </c>
      <c r="AU101" s="99" t="s">
        <v>543</v>
      </c>
      <c r="AV101" s="99" t="s">
        <v>38</v>
      </c>
      <c r="AW101" s="99" t="s">
        <v>543</v>
      </c>
      <c r="AX101" s="99" t="s">
        <v>38</v>
      </c>
      <c r="AY101" s="99" t="s">
        <v>543</v>
      </c>
      <c r="AZ101" s="99" t="s">
        <v>38</v>
      </c>
      <c r="BA101" s="99" t="s">
        <v>543</v>
      </c>
      <c r="BB101" s="99" t="s">
        <v>38</v>
      </c>
      <c r="BC101" s="99" t="s">
        <v>543</v>
      </c>
      <c r="BD101" s="99" t="s">
        <v>38</v>
      </c>
      <c r="BE101" s="99" t="s">
        <v>1182</v>
      </c>
      <c r="BF101" s="99" t="s">
        <v>38</v>
      </c>
      <c r="BG101" s="99" t="s">
        <v>1182</v>
      </c>
      <c r="BH101" s="99" t="s">
        <v>38</v>
      </c>
      <c r="BI101" s="99" t="s">
        <v>1181</v>
      </c>
      <c r="BJ101" s="99" t="s">
        <v>38</v>
      </c>
      <c r="BK101" s="99" t="s">
        <v>38</v>
      </c>
      <c r="BL101" s="99" t="s">
        <v>38</v>
      </c>
      <c r="BM101" s="99" t="s">
        <v>38</v>
      </c>
      <c r="BN101" s="99" t="s">
        <v>38</v>
      </c>
      <c r="BO101" s="99" t="s">
        <v>38</v>
      </c>
      <c r="BP101" s="99" t="s">
        <v>38</v>
      </c>
      <c r="BQ101" s="99" t="s">
        <v>38</v>
      </c>
      <c r="BR101" s="99" t="s">
        <v>38</v>
      </c>
      <c r="BS101" s="99" t="s">
        <v>38</v>
      </c>
      <c r="BT101" s="99" t="s">
        <v>38</v>
      </c>
      <c r="BU101" s="99" t="s">
        <v>33</v>
      </c>
      <c r="BV101" s="99" t="s">
        <v>33</v>
      </c>
      <c r="BW101" s="99" t="s">
        <v>725</v>
      </c>
      <c r="BX101" s="99" t="s">
        <v>725</v>
      </c>
      <c r="BY101" s="98" t="s">
        <v>1519</v>
      </c>
      <c r="BZ101" s="98" t="s">
        <v>38</v>
      </c>
      <c r="CA101" s="99" t="s">
        <v>618</v>
      </c>
    </row>
    <row r="102" spans="1:80" ht="27">
      <c r="A102" s="97">
        <v>101</v>
      </c>
      <c r="B102" s="99">
        <v>147</v>
      </c>
      <c r="C102" s="99" t="s">
        <v>290</v>
      </c>
      <c r="D102" s="99" t="s">
        <v>563</v>
      </c>
      <c r="E102" s="99" t="s">
        <v>38</v>
      </c>
      <c r="F102" s="99" t="s">
        <v>473</v>
      </c>
      <c r="G102" s="99" t="s">
        <v>563</v>
      </c>
      <c r="H102" s="99" t="s">
        <v>38</v>
      </c>
      <c r="I102" s="98" t="s">
        <v>913</v>
      </c>
      <c r="J102" s="99" t="s">
        <v>21</v>
      </c>
      <c r="K102" s="99" t="s">
        <v>1506</v>
      </c>
      <c r="L102" s="99" t="s">
        <v>803</v>
      </c>
      <c r="M102" s="99" t="s">
        <v>742</v>
      </c>
      <c r="N102" s="99" t="s">
        <v>38</v>
      </c>
      <c r="O102" s="99" t="s">
        <v>985</v>
      </c>
      <c r="P102" s="99" t="s">
        <v>38</v>
      </c>
      <c r="Q102" s="99" t="s">
        <v>38</v>
      </c>
      <c r="R102" s="99" t="s">
        <v>38</v>
      </c>
      <c r="S102" s="99" t="s">
        <v>38</v>
      </c>
      <c r="T102" s="99" t="s">
        <v>38</v>
      </c>
      <c r="U102" s="99" t="s">
        <v>38</v>
      </c>
      <c r="V102" s="99" t="s">
        <v>38</v>
      </c>
      <c r="W102" s="99" t="s">
        <v>38</v>
      </c>
      <c r="X102" s="99" t="s">
        <v>282</v>
      </c>
      <c r="Y102" s="99" t="s">
        <v>982</v>
      </c>
      <c r="Z102" s="98" t="s">
        <v>1314</v>
      </c>
      <c r="AA102" s="99" t="s">
        <v>38</v>
      </c>
      <c r="AB102" s="99" t="s">
        <v>38</v>
      </c>
      <c r="AC102" s="99" t="s">
        <v>38</v>
      </c>
      <c r="AD102" s="99" t="s">
        <v>38</v>
      </c>
      <c r="AE102" s="99" t="s">
        <v>543</v>
      </c>
      <c r="AF102" s="99" t="s">
        <v>38</v>
      </c>
      <c r="AG102" s="101" t="s">
        <v>1182</v>
      </c>
      <c r="AH102" s="99" t="s">
        <v>38</v>
      </c>
      <c r="AI102" s="101" t="s">
        <v>1182</v>
      </c>
      <c r="AJ102" s="99" t="s">
        <v>38</v>
      </c>
      <c r="AK102" s="101" t="s">
        <v>1182</v>
      </c>
      <c r="AL102" s="99" t="s">
        <v>38</v>
      </c>
      <c r="AM102" s="99" t="s">
        <v>543</v>
      </c>
      <c r="AN102" s="99" t="s">
        <v>38</v>
      </c>
      <c r="AO102" s="101" t="s">
        <v>1181</v>
      </c>
      <c r="AP102" s="99" t="s">
        <v>38</v>
      </c>
      <c r="AQ102" s="99" t="s">
        <v>1181</v>
      </c>
      <c r="AR102" s="99" t="s">
        <v>38</v>
      </c>
      <c r="AS102" s="99" t="s">
        <v>1181</v>
      </c>
      <c r="AT102" s="99" t="s">
        <v>38</v>
      </c>
      <c r="AU102" s="99" t="s">
        <v>1182</v>
      </c>
      <c r="AV102" s="99" t="s">
        <v>38</v>
      </c>
      <c r="AW102" s="99" t="s">
        <v>543</v>
      </c>
      <c r="AX102" s="99" t="s">
        <v>38</v>
      </c>
      <c r="AY102" s="101" t="s">
        <v>1181</v>
      </c>
      <c r="AZ102" s="99" t="s">
        <v>38</v>
      </c>
      <c r="BA102" s="99" t="s">
        <v>543</v>
      </c>
      <c r="BB102" s="99" t="s">
        <v>38</v>
      </c>
      <c r="BC102" s="99" t="s">
        <v>1182</v>
      </c>
      <c r="BD102" s="99" t="s">
        <v>38</v>
      </c>
      <c r="BE102" s="101" t="s">
        <v>1182</v>
      </c>
      <c r="BF102" s="99" t="s">
        <v>38</v>
      </c>
      <c r="BG102" s="99" t="s">
        <v>543</v>
      </c>
      <c r="BH102" s="99" t="s">
        <v>38</v>
      </c>
      <c r="BI102" s="99" t="s">
        <v>1181</v>
      </c>
      <c r="BJ102" s="99" t="s">
        <v>38</v>
      </c>
      <c r="BK102" s="99" t="s">
        <v>38</v>
      </c>
      <c r="BL102" s="99" t="s">
        <v>38</v>
      </c>
      <c r="BM102" s="99" t="s">
        <v>38</v>
      </c>
      <c r="BN102" s="99" t="s">
        <v>38</v>
      </c>
      <c r="BO102" s="99" t="s">
        <v>38</v>
      </c>
      <c r="BP102" s="99" t="s">
        <v>38</v>
      </c>
      <c r="BQ102" s="99" t="s">
        <v>38</v>
      </c>
      <c r="BR102" s="99" t="s">
        <v>38</v>
      </c>
      <c r="BS102" s="99" t="s">
        <v>38</v>
      </c>
      <c r="BT102" s="99" t="s">
        <v>38</v>
      </c>
      <c r="BU102" s="99" t="s">
        <v>227</v>
      </c>
      <c r="BV102" s="99" t="s">
        <v>232</v>
      </c>
      <c r="BW102" s="99" t="s">
        <v>725</v>
      </c>
      <c r="BX102" s="99" t="s">
        <v>236</v>
      </c>
      <c r="BY102" s="99" t="s">
        <v>621</v>
      </c>
      <c r="BZ102" s="98" t="s">
        <v>38</v>
      </c>
      <c r="CA102" s="99" t="s">
        <v>1103</v>
      </c>
    </row>
    <row r="103" spans="1:80" ht="165.75">
      <c r="A103" s="97">
        <v>102</v>
      </c>
      <c r="B103" s="99">
        <v>100</v>
      </c>
      <c r="C103" s="99" t="s">
        <v>488</v>
      </c>
      <c r="D103" s="99" t="s">
        <v>563</v>
      </c>
      <c r="E103" s="99" t="s">
        <v>38</v>
      </c>
      <c r="F103" s="99" t="s">
        <v>473</v>
      </c>
      <c r="G103" s="99" t="s">
        <v>563</v>
      </c>
      <c r="H103" s="99" t="s">
        <v>38</v>
      </c>
      <c r="I103" s="98" t="s">
        <v>1340</v>
      </c>
      <c r="J103" s="99" t="s">
        <v>696</v>
      </c>
      <c r="K103" s="99" t="s">
        <v>1527</v>
      </c>
      <c r="L103" s="99" t="s">
        <v>825</v>
      </c>
      <c r="M103" s="99" t="s">
        <v>933</v>
      </c>
      <c r="N103" s="126" t="s">
        <v>1614</v>
      </c>
      <c r="O103" s="99" t="s">
        <v>985</v>
      </c>
      <c r="P103" s="99" t="s">
        <v>38</v>
      </c>
      <c r="Q103" s="99" t="s">
        <v>38</v>
      </c>
      <c r="R103" s="99" t="s">
        <v>38</v>
      </c>
      <c r="S103" s="99" t="s">
        <v>38</v>
      </c>
      <c r="T103" s="99" t="s">
        <v>38</v>
      </c>
      <c r="U103" s="99" t="s">
        <v>38</v>
      </c>
      <c r="V103" s="99" t="s">
        <v>38</v>
      </c>
      <c r="W103" s="99" t="s">
        <v>38</v>
      </c>
      <c r="X103" s="99" t="s">
        <v>282</v>
      </c>
      <c r="Y103" s="99" t="s">
        <v>982</v>
      </c>
      <c r="Z103" s="98" t="s">
        <v>658</v>
      </c>
      <c r="AA103" s="99" t="s">
        <v>38</v>
      </c>
      <c r="AB103" s="99" t="s">
        <v>38</v>
      </c>
      <c r="AC103" s="99" t="s">
        <v>38</v>
      </c>
      <c r="AD103" s="99" t="s">
        <v>38</v>
      </c>
      <c r="AE103" s="99" t="s">
        <v>1182</v>
      </c>
      <c r="AF103" s="99" t="s">
        <v>38</v>
      </c>
      <c r="AG103" s="99" t="s">
        <v>1182</v>
      </c>
      <c r="AH103" s="99" t="s">
        <v>38</v>
      </c>
      <c r="AI103" s="99" t="s">
        <v>1181</v>
      </c>
      <c r="AJ103" s="99" t="s">
        <v>38</v>
      </c>
      <c r="AK103" s="99" t="s">
        <v>543</v>
      </c>
      <c r="AL103" s="99" t="s">
        <v>38</v>
      </c>
      <c r="AM103" s="99" t="s">
        <v>543</v>
      </c>
      <c r="AN103" s="99" t="s">
        <v>38</v>
      </c>
      <c r="AO103" s="99" t="s">
        <v>1181</v>
      </c>
      <c r="AP103" s="99" t="s">
        <v>38</v>
      </c>
      <c r="AQ103" s="99" t="s">
        <v>1181</v>
      </c>
      <c r="AR103" s="99" t="s">
        <v>38</v>
      </c>
      <c r="AS103" s="99" t="s">
        <v>1181</v>
      </c>
      <c r="AT103" s="99" t="s">
        <v>38</v>
      </c>
      <c r="AU103" s="99" t="s">
        <v>1182</v>
      </c>
      <c r="AV103" s="99" t="s">
        <v>38</v>
      </c>
      <c r="AW103" s="99" t="s">
        <v>543</v>
      </c>
      <c r="AX103" s="99" t="s">
        <v>38</v>
      </c>
      <c r="AY103" s="99" t="s">
        <v>1181</v>
      </c>
      <c r="AZ103" s="99" t="s">
        <v>38</v>
      </c>
      <c r="BA103" s="99" t="s">
        <v>543</v>
      </c>
      <c r="BB103" s="99" t="s">
        <v>38</v>
      </c>
      <c r="BC103" s="101" t="s">
        <v>1182</v>
      </c>
      <c r="BD103" s="99" t="s">
        <v>38</v>
      </c>
      <c r="BE103" s="99" t="s">
        <v>543</v>
      </c>
      <c r="BF103" s="99" t="s">
        <v>38</v>
      </c>
      <c r="BG103" s="99" t="s">
        <v>543</v>
      </c>
      <c r="BH103" s="99" t="s">
        <v>38</v>
      </c>
      <c r="BI103" s="99" t="s">
        <v>543</v>
      </c>
      <c r="BJ103" s="99" t="s">
        <v>38</v>
      </c>
      <c r="BK103" s="99" t="s">
        <v>38</v>
      </c>
      <c r="BL103" s="99" t="s">
        <v>38</v>
      </c>
      <c r="BM103" s="99" t="s">
        <v>38</v>
      </c>
      <c r="BN103" s="99" t="s">
        <v>38</v>
      </c>
      <c r="BO103" s="99" t="s">
        <v>38</v>
      </c>
      <c r="BP103" s="99" t="s">
        <v>38</v>
      </c>
      <c r="BQ103" s="99" t="s">
        <v>38</v>
      </c>
      <c r="BR103" s="99" t="s">
        <v>38</v>
      </c>
      <c r="BS103" s="99" t="s">
        <v>38</v>
      </c>
      <c r="BT103" s="99" t="s">
        <v>38</v>
      </c>
      <c r="BU103" s="99" t="s">
        <v>157</v>
      </c>
      <c r="BV103" s="99" t="s">
        <v>181</v>
      </c>
      <c r="BW103" s="99" t="s">
        <v>232</v>
      </c>
      <c r="BX103" s="99" t="s">
        <v>216</v>
      </c>
      <c r="BY103" s="98" t="s">
        <v>1528</v>
      </c>
      <c r="BZ103" s="98" t="s">
        <v>38</v>
      </c>
      <c r="CA103" s="99" t="s">
        <v>1119</v>
      </c>
    </row>
    <row r="104" spans="1:80" ht="84.75">
      <c r="A104" s="97">
        <v>103</v>
      </c>
      <c r="B104" s="99">
        <v>25</v>
      </c>
      <c r="C104" s="99" t="s">
        <v>367</v>
      </c>
      <c r="D104" s="99" t="s">
        <v>563</v>
      </c>
      <c r="E104" s="99" t="s">
        <v>38</v>
      </c>
      <c r="F104" s="99" t="s">
        <v>473</v>
      </c>
      <c r="G104" s="99" t="s">
        <v>563</v>
      </c>
      <c r="H104" s="99" t="s">
        <v>38</v>
      </c>
      <c r="I104" s="98" t="s">
        <v>1342</v>
      </c>
      <c r="J104" s="99" t="s">
        <v>699</v>
      </c>
      <c r="K104" s="99" t="s">
        <v>1509</v>
      </c>
      <c r="L104" s="99" t="s">
        <v>523</v>
      </c>
      <c r="M104" s="99" t="s">
        <v>962</v>
      </c>
      <c r="N104" s="126" t="s">
        <v>1610</v>
      </c>
      <c r="O104" s="99" t="s">
        <v>985</v>
      </c>
      <c r="P104" s="99" t="s">
        <v>38</v>
      </c>
      <c r="Q104" s="99" t="s">
        <v>38</v>
      </c>
      <c r="R104" s="99" t="s">
        <v>38</v>
      </c>
      <c r="S104" s="99" t="s">
        <v>38</v>
      </c>
      <c r="T104" s="99" t="s">
        <v>38</v>
      </c>
      <c r="U104" s="99" t="s">
        <v>38</v>
      </c>
      <c r="V104" s="99" t="s">
        <v>38</v>
      </c>
      <c r="W104" s="99" t="s">
        <v>38</v>
      </c>
      <c r="X104" s="99" t="s">
        <v>996</v>
      </c>
      <c r="Y104" s="99" t="s">
        <v>74</v>
      </c>
      <c r="Z104" s="98" t="s">
        <v>658</v>
      </c>
      <c r="AA104" s="99" t="s">
        <v>38</v>
      </c>
      <c r="AB104" s="99" t="s">
        <v>38</v>
      </c>
      <c r="AC104" s="99" t="s">
        <v>38</v>
      </c>
      <c r="AD104" s="99" t="s">
        <v>38</v>
      </c>
      <c r="AE104" s="99" t="s">
        <v>1182</v>
      </c>
      <c r="AF104" s="99" t="s">
        <v>38</v>
      </c>
      <c r="AG104" s="99" t="s">
        <v>1182</v>
      </c>
      <c r="AH104" s="99" t="s">
        <v>38</v>
      </c>
      <c r="AI104" s="99" t="s">
        <v>1182</v>
      </c>
      <c r="AJ104" s="99" t="s">
        <v>38</v>
      </c>
      <c r="AK104" s="99" t="s">
        <v>543</v>
      </c>
      <c r="AL104" s="99" t="s">
        <v>38</v>
      </c>
      <c r="AM104" s="99" t="s">
        <v>1182</v>
      </c>
      <c r="AN104" s="99" t="s">
        <v>38</v>
      </c>
      <c r="AO104" s="99" t="s">
        <v>543</v>
      </c>
      <c r="AP104" s="99" t="s">
        <v>38</v>
      </c>
      <c r="AQ104" s="99" t="s">
        <v>1181</v>
      </c>
      <c r="AR104" s="99" t="s">
        <v>38</v>
      </c>
      <c r="AS104" s="99" t="s">
        <v>543</v>
      </c>
      <c r="AT104" s="99" t="s">
        <v>38</v>
      </c>
      <c r="AU104" s="99" t="s">
        <v>1182</v>
      </c>
      <c r="AV104" s="99" t="s">
        <v>38</v>
      </c>
      <c r="AW104" s="99" t="s">
        <v>1182</v>
      </c>
      <c r="AX104" s="99" t="s">
        <v>38</v>
      </c>
      <c r="AY104" s="99" t="s">
        <v>1182</v>
      </c>
      <c r="AZ104" s="99" t="s">
        <v>38</v>
      </c>
      <c r="BA104" s="99" t="s">
        <v>1182</v>
      </c>
      <c r="BB104" s="99" t="s">
        <v>38</v>
      </c>
      <c r="BC104" s="99" t="s">
        <v>1182</v>
      </c>
      <c r="BD104" s="99" t="s">
        <v>38</v>
      </c>
      <c r="BE104" s="99" t="s">
        <v>1182</v>
      </c>
      <c r="BF104" s="99" t="s">
        <v>38</v>
      </c>
      <c r="BG104" s="99" t="s">
        <v>1182</v>
      </c>
      <c r="BH104" s="99" t="s">
        <v>38</v>
      </c>
      <c r="BI104" s="99" t="s">
        <v>543</v>
      </c>
      <c r="BJ104" s="99" t="s">
        <v>38</v>
      </c>
      <c r="BK104" s="99" t="s">
        <v>38</v>
      </c>
      <c r="BL104" s="99" t="s">
        <v>38</v>
      </c>
      <c r="BM104" s="99" t="s">
        <v>38</v>
      </c>
      <c r="BN104" s="99" t="s">
        <v>38</v>
      </c>
      <c r="BO104" s="99" t="s">
        <v>38</v>
      </c>
      <c r="BP104" s="99" t="s">
        <v>38</v>
      </c>
      <c r="BQ104" s="99" t="s">
        <v>38</v>
      </c>
      <c r="BR104" s="99" t="s">
        <v>38</v>
      </c>
      <c r="BS104" s="99" t="s">
        <v>38</v>
      </c>
      <c r="BT104" s="99" t="s">
        <v>38</v>
      </c>
      <c r="BU104" s="99" t="s">
        <v>233</v>
      </c>
      <c r="BV104" s="99" t="s">
        <v>226</v>
      </c>
      <c r="BW104" s="99" t="s">
        <v>849</v>
      </c>
      <c r="BX104" s="99" t="s">
        <v>725</v>
      </c>
      <c r="BY104" s="98" t="s">
        <v>1529</v>
      </c>
      <c r="BZ104" s="98" t="s">
        <v>178</v>
      </c>
      <c r="CA104" s="99" t="s">
        <v>1149</v>
      </c>
    </row>
    <row r="105" spans="1:80" ht="57.75">
      <c r="A105" s="97">
        <v>104</v>
      </c>
      <c r="B105" s="99">
        <v>94</v>
      </c>
      <c r="C105" s="99" t="s">
        <v>492</v>
      </c>
      <c r="D105" s="99" t="s">
        <v>563</v>
      </c>
      <c r="E105" s="99" t="s">
        <v>38</v>
      </c>
      <c r="F105" s="99" t="s">
        <v>473</v>
      </c>
      <c r="G105" s="99" t="s">
        <v>563</v>
      </c>
      <c r="H105" s="99" t="s">
        <v>38</v>
      </c>
      <c r="I105" s="98" t="s">
        <v>1226</v>
      </c>
      <c r="J105" s="99" t="s">
        <v>681</v>
      </c>
      <c r="K105" s="99" t="s">
        <v>1463</v>
      </c>
      <c r="L105" s="99" t="s">
        <v>833</v>
      </c>
      <c r="M105" s="99" t="s">
        <v>936</v>
      </c>
      <c r="N105" s="126" t="s">
        <v>1591</v>
      </c>
      <c r="O105" s="99" t="s">
        <v>985</v>
      </c>
      <c r="P105" s="99" t="s">
        <v>38</v>
      </c>
      <c r="Q105" s="99" t="s">
        <v>38</v>
      </c>
      <c r="R105" s="99" t="s">
        <v>38</v>
      </c>
      <c r="S105" s="99" t="s">
        <v>38</v>
      </c>
      <c r="T105" s="99" t="s">
        <v>38</v>
      </c>
      <c r="U105" s="99" t="s">
        <v>38</v>
      </c>
      <c r="V105" s="99" t="s">
        <v>38</v>
      </c>
      <c r="W105" s="99" t="s">
        <v>38</v>
      </c>
      <c r="X105" s="99" t="s">
        <v>282</v>
      </c>
      <c r="Y105" s="99" t="s">
        <v>982</v>
      </c>
      <c r="Z105" s="98" t="s">
        <v>234</v>
      </c>
      <c r="AA105" s="99" t="s">
        <v>38</v>
      </c>
      <c r="AB105" s="99" t="s">
        <v>38</v>
      </c>
      <c r="AC105" s="99" t="s">
        <v>38</v>
      </c>
      <c r="AD105" s="99" t="s">
        <v>38</v>
      </c>
      <c r="AE105" s="99" t="s">
        <v>1182</v>
      </c>
      <c r="AF105" s="99" t="s">
        <v>38</v>
      </c>
      <c r="AG105" s="99" t="s">
        <v>1182</v>
      </c>
      <c r="AH105" s="99" t="s">
        <v>38</v>
      </c>
      <c r="AI105" s="99" t="s">
        <v>1182</v>
      </c>
      <c r="AJ105" s="99" t="s">
        <v>38</v>
      </c>
      <c r="AK105" s="99" t="s">
        <v>1182</v>
      </c>
      <c r="AL105" s="99" t="s">
        <v>38</v>
      </c>
      <c r="AM105" s="99" t="s">
        <v>1182</v>
      </c>
      <c r="AN105" s="99" t="s">
        <v>38</v>
      </c>
      <c r="AO105" s="99" t="s">
        <v>543</v>
      </c>
      <c r="AP105" s="99" t="s">
        <v>38</v>
      </c>
      <c r="AQ105" s="99" t="s">
        <v>543</v>
      </c>
      <c r="AR105" s="99" t="s">
        <v>38</v>
      </c>
      <c r="AS105" s="99" t="s">
        <v>543</v>
      </c>
      <c r="AT105" s="99" t="s">
        <v>38</v>
      </c>
      <c r="AU105" s="99" t="s">
        <v>1182</v>
      </c>
      <c r="AV105" s="99" t="s">
        <v>38</v>
      </c>
      <c r="AW105" s="99" t="s">
        <v>1182</v>
      </c>
      <c r="AX105" s="99" t="s">
        <v>38</v>
      </c>
      <c r="AY105" s="99" t="s">
        <v>543</v>
      </c>
      <c r="AZ105" s="99" t="s">
        <v>38</v>
      </c>
      <c r="BA105" s="99" t="s">
        <v>543</v>
      </c>
      <c r="BB105" s="99" t="s">
        <v>38</v>
      </c>
      <c r="BC105" s="99" t="s">
        <v>543</v>
      </c>
      <c r="BD105" s="99" t="s">
        <v>38</v>
      </c>
      <c r="BE105" s="99" t="s">
        <v>543</v>
      </c>
      <c r="BF105" s="99" t="s">
        <v>38</v>
      </c>
      <c r="BG105" s="99" t="s">
        <v>543</v>
      </c>
      <c r="BH105" s="99" t="s">
        <v>38</v>
      </c>
      <c r="BI105" s="99" t="s">
        <v>1181</v>
      </c>
      <c r="BJ105" s="99" t="s">
        <v>38</v>
      </c>
      <c r="BK105" s="99" t="s">
        <v>38</v>
      </c>
      <c r="BL105" s="99" t="s">
        <v>38</v>
      </c>
      <c r="BM105" s="99" t="s">
        <v>38</v>
      </c>
      <c r="BN105" s="99" t="s">
        <v>38</v>
      </c>
      <c r="BO105" s="99" t="s">
        <v>38</v>
      </c>
      <c r="BP105" s="99" t="s">
        <v>38</v>
      </c>
      <c r="BQ105" s="99" t="s">
        <v>38</v>
      </c>
      <c r="BR105" s="99" t="s">
        <v>38</v>
      </c>
      <c r="BS105" s="99" t="s">
        <v>38</v>
      </c>
      <c r="BT105" s="99" t="s">
        <v>38</v>
      </c>
      <c r="BU105" s="99" t="s">
        <v>149</v>
      </c>
      <c r="BV105" s="99" t="s">
        <v>725</v>
      </c>
      <c r="BW105" s="101" t="s">
        <v>236</v>
      </c>
      <c r="BX105" s="101" t="s">
        <v>157</v>
      </c>
      <c r="BY105" s="99" t="s">
        <v>1047</v>
      </c>
      <c r="BZ105" s="98" t="s">
        <v>748</v>
      </c>
      <c r="CA105" s="99" t="s">
        <v>1039</v>
      </c>
    </row>
    <row r="106" spans="1:80" ht="71.25">
      <c r="A106" s="97">
        <v>105</v>
      </c>
      <c r="B106" s="99">
        <v>21</v>
      </c>
      <c r="C106" s="99" t="s">
        <v>161</v>
      </c>
      <c r="D106" s="99" t="s">
        <v>563</v>
      </c>
      <c r="E106" s="99" t="s">
        <v>38</v>
      </c>
      <c r="F106" s="99" t="s">
        <v>473</v>
      </c>
      <c r="G106" s="99" t="s">
        <v>563</v>
      </c>
      <c r="H106" s="99" t="s">
        <v>38</v>
      </c>
      <c r="I106" s="98" t="s">
        <v>805</v>
      </c>
      <c r="J106" s="99" t="s">
        <v>702</v>
      </c>
      <c r="K106" s="99" t="s">
        <v>727</v>
      </c>
      <c r="L106" s="99" t="s">
        <v>405</v>
      </c>
      <c r="M106" s="99" t="s">
        <v>601</v>
      </c>
      <c r="N106" s="126" t="s">
        <v>1604</v>
      </c>
      <c r="O106" s="99" t="s">
        <v>985</v>
      </c>
      <c r="P106" s="99" t="s">
        <v>38</v>
      </c>
      <c r="Q106" s="99" t="s">
        <v>38</v>
      </c>
      <c r="R106" s="99" t="s">
        <v>38</v>
      </c>
      <c r="S106" s="99" t="s">
        <v>38</v>
      </c>
      <c r="T106" s="99" t="s">
        <v>38</v>
      </c>
      <c r="U106" s="99" t="s">
        <v>38</v>
      </c>
      <c r="V106" s="99" t="s">
        <v>38</v>
      </c>
      <c r="W106" s="99" t="s">
        <v>38</v>
      </c>
      <c r="X106" s="99" t="s">
        <v>282</v>
      </c>
      <c r="Y106" s="99" t="s">
        <v>982</v>
      </c>
      <c r="Z106" s="98" t="s">
        <v>1314</v>
      </c>
      <c r="AA106" s="99" t="s">
        <v>38</v>
      </c>
      <c r="AB106" s="99" t="s">
        <v>38</v>
      </c>
      <c r="AC106" s="99" t="s">
        <v>38</v>
      </c>
      <c r="AD106" s="99" t="s">
        <v>38</v>
      </c>
      <c r="AE106" s="99" t="s">
        <v>543</v>
      </c>
      <c r="AF106" s="99" t="s">
        <v>38</v>
      </c>
      <c r="AG106" s="99" t="s">
        <v>543</v>
      </c>
      <c r="AH106" s="99" t="s">
        <v>38</v>
      </c>
      <c r="AI106" s="99" t="s">
        <v>1182</v>
      </c>
      <c r="AJ106" s="99" t="s">
        <v>38</v>
      </c>
      <c r="AK106" s="99" t="s">
        <v>1182</v>
      </c>
      <c r="AL106" s="99" t="s">
        <v>38</v>
      </c>
      <c r="AM106" s="99" t="s">
        <v>1182</v>
      </c>
      <c r="AN106" s="99" t="s">
        <v>38</v>
      </c>
      <c r="AO106" s="99" t="s">
        <v>1181</v>
      </c>
      <c r="AP106" s="99" t="s">
        <v>38</v>
      </c>
      <c r="AQ106" s="101" t="s">
        <v>1181</v>
      </c>
      <c r="AR106" s="99" t="s">
        <v>38</v>
      </c>
      <c r="AS106" s="101" t="s">
        <v>1181</v>
      </c>
      <c r="AT106" s="99" t="s">
        <v>38</v>
      </c>
      <c r="AU106" s="99" t="s">
        <v>1182</v>
      </c>
      <c r="AV106" s="99" t="s">
        <v>38</v>
      </c>
      <c r="AW106" s="101" t="s">
        <v>1367</v>
      </c>
      <c r="AX106" s="99" t="s">
        <v>38</v>
      </c>
      <c r="AY106" s="101" t="s">
        <v>1367</v>
      </c>
      <c r="AZ106" s="99" t="s">
        <v>38</v>
      </c>
      <c r="BA106" s="99" t="s">
        <v>543</v>
      </c>
      <c r="BB106" s="99" t="s">
        <v>38</v>
      </c>
      <c r="BC106" s="101" t="s">
        <v>1181</v>
      </c>
      <c r="BD106" s="99" t="s">
        <v>38</v>
      </c>
      <c r="BE106" s="101" t="s">
        <v>1367</v>
      </c>
      <c r="BF106" s="99" t="s">
        <v>38</v>
      </c>
      <c r="BG106" s="99" t="s">
        <v>543</v>
      </c>
      <c r="BH106" s="99" t="s">
        <v>38</v>
      </c>
      <c r="BI106" s="99" t="s">
        <v>1181</v>
      </c>
      <c r="BJ106" s="99" t="s">
        <v>38</v>
      </c>
      <c r="BK106" s="99" t="s">
        <v>38</v>
      </c>
      <c r="BL106" s="99" t="s">
        <v>38</v>
      </c>
      <c r="BM106" s="99" t="s">
        <v>38</v>
      </c>
      <c r="BN106" s="99" t="s">
        <v>38</v>
      </c>
      <c r="BO106" s="99" t="s">
        <v>38</v>
      </c>
      <c r="BP106" s="99" t="s">
        <v>38</v>
      </c>
      <c r="BQ106" s="99" t="s">
        <v>38</v>
      </c>
      <c r="BR106" s="99" t="s">
        <v>38</v>
      </c>
      <c r="BS106" s="99" t="s">
        <v>38</v>
      </c>
      <c r="BT106" s="99" t="s">
        <v>38</v>
      </c>
      <c r="BU106" s="99" t="s">
        <v>227</v>
      </c>
      <c r="BV106" s="99" t="s">
        <v>725</v>
      </c>
      <c r="BW106" s="99" t="s">
        <v>849</v>
      </c>
      <c r="BX106" s="99" t="s">
        <v>95</v>
      </c>
      <c r="BY106" s="98" t="s">
        <v>1233</v>
      </c>
      <c r="BZ106" s="98" t="s">
        <v>38</v>
      </c>
      <c r="CA106" s="99" t="s">
        <v>123</v>
      </c>
    </row>
    <row r="107" spans="1:80" ht="84.75">
      <c r="A107" s="97">
        <v>106</v>
      </c>
      <c r="B107" s="99">
        <v>124</v>
      </c>
      <c r="C107" s="99" t="s">
        <v>466</v>
      </c>
      <c r="D107" s="99" t="s">
        <v>563</v>
      </c>
      <c r="E107" s="99" t="s">
        <v>38</v>
      </c>
      <c r="F107" s="99" t="s">
        <v>473</v>
      </c>
      <c r="G107" s="99" t="s">
        <v>563</v>
      </c>
      <c r="H107" s="99" t="s">
        <v>38</v>
      </c>
      <c r="I107" s="98" t="s">
        <v>1341</v>
      </c>
      <c r="J107" s="99" t="s">
        <v>77</v>
      </c>
      <c r="K107" s="99" t="s">
        <v>1530</v>
      </c>
      <c r="L107" s="99" t="s">
        <v>811</v>
      </c>
      <c r="M107" s="99" t="s">
        <v>458</v>
      </c>
      <c r="N107" s="126" t="s">
        <v>1654</v>
      </c>
      <c r="O107" s="99" t="s">
        <v>985</v>
      </c>
      <c r="P107" s="99" t="s">
        <v>38</v>
      </c>
      <c r="Q107" s="99" t="s">
        <v>38</v>
      </c>
      <c r="R107" s="99" t="s">
        <v>38</v>
      </c>
      <c r="S107" s="99" t="s">
        <v>38</v>
      </c>
      <c r="T107" s="99" t="s">
        <v>38</v>
      </c>
      <c r="U107" s="99" t="s">
        <v>38</v>
      </c>
      <c r="V107" s="99" t="s">
        <v>38</v>
      </c>
      <c r="W107" s="99" t="s">
        <v>38</v>
      </c>
      <c r="X107" s="99" t="s">
        <v>282</v>
      </c>
      <c r="Y107" s="99" t="s">
        <v>982</v>
      </c>
      <c r="Z107" s="98" t="s">
        <v>658</v>
      </c>
      <c r="AA107" s="99" t="s">
        <v>38</v>
      </c>
      <c r="AB107" s="99" t="s">
        <v>38</v>
      </c>
      <c r="AC107" s="99" t="s">
        <v>38</v>
      </c>
      <c r="AD107" s="99" t="s">
        <v>38</v>
      </c>
      <c r="AE107" s="99" t="s">
        <v>1181</v>
      </c>
      <c r="AF107" s="99" t="s">
        <v>38</v>
      </c>
      <c r="AG107" s="99" t="s">
        <v>1181</v>
      </c>
      <c r="AH107" s="99" t="s">
        <v>38</v>
      </c>
      <c r="AI107" s="99" t="s">
        <v>1182</v>
      </c>
      <c r="AJ107" s="99" t="s">
        <v>38</v>
      </c>
      <c r="AK107" s="99" t="s">
        <v>543</v>
      </c>
      <c r="AL107" s="99" t="s">
        <v>38</v>
      </c>
      <c r="AM107" s="99" t="s">
        <v>543</v>
      </c>
      <c r="AN107" s="99" t="s">
        <v>38</v>
      </c>
      <c r="AO107" s="99" t="s">
        <v>1181</v>
      </c>
      <c r="AP107" s="99" t="s">
        <v>38</v>
      </c>
      <c r="AQ107" s="101" t="s">
        <v>1367</v>
      </c>
      <c r="AR107" s="99" t="s">
        <v>38</v>
      </c>
      <c r="AS107" s="99" t="s">
        <v>1181</v>
      </c>
      <c r="AT107" s="99" t="s">
        <v>38</v>
      </c>
      <c r="AU107" s="101" t="s">
        <v>1181</v>
      </c>
      <c r="AV107" s="99" t="s">
        <v>38</v>
      </c>
      <c r="AW107" s="99" t="s">
        <v>543</v>
      </c>
      <c r="AX107" s="99" t="s">
        <v>38</v>
      </c>
      <c r="AY107" s="99" t="s">
        <v>543</v>
      </c>
      <c r="AZ107" s="99" t="s">
        <v>38</v>
      </c>
      <c r="BA107" s="99" t="s">
        <v>543</v>
      </c>
      <c r="BB107" s="99" t="s">
        <v>38</v>
      </c>
      <c r="BC107" s="99" t="s">
        <v>1182</v>
      </c>
      <c r="BD107" s="99" t="s">
        <v>38</v>
      </c>
      <c r="BE107" s="99" t="s">
        <v>1182</v>
      </c>
      <c r="BF107" s="99" t="s">
        <v>38</v>
      </c>
      <c r="BG107" s="101" t="s">
        <v>1367</v>
      </c>
      <c r="BH107" s="99" t="s">
        <v>38</v>
      </c>
      <c r="BI107" s="99" t="s">
        <v>543</v>
      </c>
      <c r="BJ107" s="99" t="s">
        <v>38</v>
      </c>
      <c r="BK107" s="99" t="s">
        <v>38</v>
      </c>
      <c r="BL107" s="99" t="s">
        <v>38</v>
      </c>
      <c r="BM107" s="99" t="s">
        <v>38</v>
      </c>
      <c r="BN107" s="99" t="s">
        <v>38</v>
      </c>
      <c r="BO107" s="99" t="s">
        <v>38</v>
      </c>
      <c r="BP107" s="99" t="s">
        <v>38</v>
      </c>
      <c r="BQ107" s="99" t="s">
        <v>38</v>
      </c>
      <c r="BR107" s="99" t="s">
        <v>38</v>
      </c>
      <c r="BS107" s="99" t="s">
        <v>38</v>
      </c>
      <c r="BT107" s="99" t="s">
        <v>38</v>
      </c>
      <c r="BU107" s="99" t="s">
        <v>191</v>
      </c>
      <c r="BV107" s="101" t="s">
        <v>236</v>
      </c>
      <c r="BW107" s="101" t="s">
        <v>232</v>
      </c>
      <c r="BX107" s="101" t="s">
        <v>214</v>
      </c>
      <c r="BY107" s="98" t="s">
        <v>1063</v>
      </c>
      <c r="BZ107" s="98" t="s">
        <v>38</v>
      </c>
      <c r="CA107" s="99" t="s">
        <v>631</v>
      </c>
      <c r="CB107" s="98" t="s">
        <v>758</v>
      </c>
    </row>
    <row r="108" spans="1:80" ht="94.5">
      <c r="A108" s="97">
        <v>107</v>
      </c>
      <c r="B108" s="99">
        <v>15</v>
      </c>
      <c r="C108" s="99" t="s">
        <v>547</v>
      </c>
      <c r="D108" s="99" t="s">
        <v>563</v>
      </c>
      <c r="E108" s="99" t="s">
        <v>38</v>
      </c>
      <c r="F108" s="99" t="s">
        <v>473</v>
      </c>
      <c r="G108" s="99" t="s">
        <v>563</v>
      </c>
      <c r="H108" s="99" t="s">
        <v>38</v>
      </c>
      <c r="I108" s="99" t="s">
        <v>671</v>
      </c>
      <c r="J108" s="99" t="s">
        <v>285</v>
      </c>
      <c r="K108" s="99" t="s">
        <v>783</v>
      </c>
      <c r="L108" s="99" t="s">
        <v>884</v>
      </c>
      <c r="M108" s="99" t="s">
        <v>974</v>
      </c>
      <c r="N108" s="99" t="s">
        <v>38</v>
      </c>
      <c r="O108" s="99" t="s">
        <v>985</v>
      </c>
      <c r="P108" s="99" t="s">
        <v>38</v>
      </c>
      <c r="Q108" s="99" t="s">
        <v>38</v>
      </c>
      <c r="R108" s="99" t="s">
        <v>38</v>
      </c>
      <c r="S108" s="99" t="s">
        <v>38</v>
      </c>
      <c r="T108" s="99" t="s">
        <v>38</v>
      </c>
      <c r="U108" s="99" t="s">
        <v>38</v>
      </c>
      <c r="V108" s="99" t="s">
        <v>38</v>
      </c>
      <c r="W108" s="99" t="s">
        <v>38</v>
      </c>
      <c r="X108" s="99" t="s">
        <v>282</v>
      </c>
      <c r="Y108" s="99" t="s">
        <v>773</v>
      </c>
      <c r="Z108" s="98" t="s">
        <v>1315</v>
      </c>
      <c r="AA108" s="99" t="s">
        <v>38</v>
      </c>
      <c r="AB108" s="99" t="s">
        <v>38</v>
      </c>
      <c r="AC108" s="99" t="s">
        <v>38</v>
      </c>
      <c r="AD108" s="99" t="s">
        <v>38</v>
      </c>
      <c r="AE108" s="99" t="s">
        <v>1181</v>
      </c>
      <c r="AF108" s="99" t="s">
        <v>38</v>
      </c>
      <c r="AG108" s="99" t="s">
        <v>1181</v>
      </c>
      <c r="AH108" s="99" t="s">
        <v>38</v>
      </c>
      <c r="AI108" s="99" t="s">
        <v>1182</v>
      </c>
      <c r="AJ108" s="99" t="s">
        <v>38</v>
      </c>
      <c r="AK108" s="99" t="s">
        <v>543</v>
      </c>
      <c r="AL108" s="99" t="s">
        <v>38</v>
      </c>
      <c r="AM108" s="99" t="s">
        <v>1181</v>
      </c>
      <c r="AN108" s="99" t="s">
        <v>38</v>
      </c>
      <c r="AO108" s="99" t="s">
        <v>1181</v>
      </c>
      <c r="AP108" s="99" t="s">
        <v>38</v>
      </c>
      <c r="AQ108" s="99" t="s">
        <v>1181</v>
      </c>
      <c r="AR108" s="99" t="s">
        <v>38</v>
      </c>
      <c r="AS108" s="99" t="s">
        <v>1181</v>
      </c>
      <c r="AT108" s="99" t="s">
        <v>38</v>
      </c>
      <c r="AU108" s="99" t="s">
        <v>1182</v>
      </c>
      <c r="AV108" s="99" t="s">
        <v>38</v>
      </c>
      <c r="AW108" s="99" t="s">
        <v>543</v>
      </c>
      <c r="AX108" s="99" t="s">
        <v>38</v>
      </c>
      <c r="AY108" s="99" t="s">
        <v>1181</v>
      </c>
      <c r="AZ108" s="99" t="s">
        <v>38</v>
      </c>
      <c r="BA108" s="99" t="s">
        <v>543</v>
      </c>
      <c r="BB108" s="99" t="s">
        <v>38</v>
      </c>
      <c r="BC108" s="101" t="s">
        <v>1181</v>
      </c>
      <c r="BD108" s="99" t="s">
        <v>38</v>
      </c>
      <c r="BE108" s="99" t="s">
        <v>1182</v>
      </c>
      <c r="BF108" s="99" t="s">
        <v>38</v>
      </c>
      <c r="BG108" s="101" t="s">
        <v>1182</v>
      </c>
      <c r="BH108" s="99" t="s">
        <v>38</v>
      </c>
      <c r="BI108" s="99" t="s">
        <v>543</v>
      </c>
      <c r="BJ108" s="99" t="s">
        <v>38</v>
      </c>
      <c r="BK108" s="99" t="s">
        <v>38</v>
      </c>
      <c r="BL108" s="99" t="s">
        <v>38</v>
      </c>
      <c r="BM108" s="99" t="s">
        <v>38</v>
      </c>
      <c r="BN108" s="99" t="s">
        <v>38</v>
      </c>
      <c r="BO108" s="99" t="s">
        <v>38</v>
      </c>
      <c r="BP108" s="99" t="s">
        <v>38</v>
      </c>
      <c r="BQ108" s="99" t="s">
        <v>38</v>
      </c>
      <c r="BR108" s="99" t="s">
        <v>38</v>
      </c>
      <c r="BS108" s="99" t="s">
        <v>38</v>
      </c>
      <c r="BT108" s="99" t="s">
        <v>38</v>
      </c>
      <c r="BU108" s="99" t="s">
        <v>200</v>
      </c>
      <c r="BV108" s="99" t="s">
        <v>227</v>
      </c>
      <c r="BW108" s="99" t="s">
        <v>725</v>
      </c>
      <c r="BX108" s="99" t="s">
        <v>214</v>
      </c>
      <c r="BY108" s="98" t="s">
        <v>211</v>
      </c>
      <c r="BZ108" s="98" t="s">
        <v>992</v>
      </c>
      <c r="CA108" s="99" t="s">
        <v>1153</v>
      </c>
    </row>
    <row r="109" spans="1:80" ht="81">
      <c r="A109" s="97">
        <v>108</v>
      </c>
      <c r="B109" s="99">
        <v>151</v>
      </c>
      <c r="C109" s="99" t="s">
        <v>437</v>
      </c>
      <c r="D109" s="99" t="s">
        <v>563</v>
      </c>
      <c r="E109" s="99" t="s">
        <v>38</v>
      </c>
      <c r="F109" s="99" t="s">
        <v>473</v>
      </c>
      <c r="G109" s="99" t="s">
        <v>563</v>
      </c>
      <c r="H109" s="99" t="s">
        <v>38</v>
      </c>
      <c r="I109" s="98" t="s">
        <v>1059</v>
      </c>
      <c r="J109" s="99" t="s">
        <v>686</v>
      </c>
      <c r="K109" s="99" t="s">
        <v>1515</v>
      </c>
      <c r="L109" s="99" t="s">
        <v>106</v>
      </c>
      <c r="M109" s="99" t="s">
        <v>912</v>
      </c>
      <c r="N109" s="99" t="s">
        <v>38</v>
      </c>
      <c r="O109" s="99" t="s">
        <v>985</v>
      </c>
      <c r="P109" s="99" t="s">
        <v>38</v>
      </c>
      <c r="Q109" s="99" t="s">
        <v>38</v>
      </c>
      <c r="R109" s="99" t="s">
        <v>38</v>
      </c>
      <c r="S109" s="99" t="s">
        <v>38</v>
      </c>
      <c r="T109" s="99" t="s">
        <v>38</v>
      </c>
      <c r="U109" s="99" t="s">
        <v>38</v>
      </c>
      <c r="V109" s="99" t="s">
        <v>38</v>
      </c>
      <c r="W109" s="99" t="s">
        <v>38</v>
      </c>
      <c r="X109" s="99" t="s">
        <v>282</v>
      </c>
      <c r="Y109" s="99" t="s">
        <v>982</v>
      </c>
      <c r="Z109" s="98" t="s">
        <v>45</v>
      </c>
      <c r="AA109" s="99" t="s">
        <v>38</v>
      </c>
      <c r="AB109" s="99" t="s">
        <v>38</v>
      </c>
      <c r="AC109" s="99" t="s">
        <v>38</v>
      </c>
      <c r="AD109" s="99" t="s">
        <v>38</v>
      </c>
      <c r="AE109" s="99" t="s">
        <v>1181</v>
      </c>
      <c r="AF109" s="99" t="s">
        <v>38</v>
      </c>
      <c r="AG109" s="99" t="s">
        <v>1181</v>
      </c>
      <c r="AH109" s="99" t="s">
        <v>38</v>
      </c>
      <c r="AI109" s="99" t="s">
        <v>1181</v>
      </c>
      <c r="AJ109" s="99" t="s">
        <v>38</v>
      </c>
      <c r="AK109" s="99" t="s">
        <v>1181</v>
      </c>
      <c r="AL109" s="99" t="s">
        <v>38</v>
      </c>
      <c r="AM109" s="99" t="s">
        <v>1181</v>
      </c>
      <c r="AN109" s="99" t="s">
        <v>38</v>
      </c>
      <c r="AO109" s="99" t="s">
        <v>1181</v>
      </c>
      <c r="AP109" s="99" t="s">
        <v>38</v>
      </c>
      <c r="AQ109" s="99" t="s">
        <v>1181</v>
      </c>
      <c r="AR109" s="99" t="s">
        <v>38</v>
      </c>
      <c r="AS109" s="99" t="s">
        <v>1181</v>
      </c>
      <c r="AT109" s="99" t="s">
        <v>38</v>
      </c>
      <c r="AU109" s="99" t="s">
        <v>1181</v>
      </c>
      <c r="AV109" s="99" t="s">
        <v>38</v>
      </c>
      <c r="AW109" s="99" t="s">
        <v>1181</v>
      </c>
      <c r="AX109" s="99" t="s">
        <v>38</v>
      </c>
      <c r="AY109" s="99" t="s">
        <v>1181</v>
      </c>
      <c r="AZ109" s="99" t="s">
        <v>38</v>
      </c>
      <c r="BA109" s="99" t="s">
        <v>1181</v>
      </c>
      <c r="BB109" s="99" t="s">
        <v>38</v>
      </c>
      <c r="BC109" s="99" t="s">
        <v>1181</v>
      </c>
      <c r="BD109" s="99" t="s">
        <v>38</v>
      </c>
      <c r="BE109" s="99" t="s">
        <v>1182</v>
      </c>
      <c r="BF109" s="99" t="s">
        <v>38</v>
      </c>
      <c r="BG109" s="99" t="s">
        <v>1181</v>
      </c>
      <c r="BH109" s="99" t="s">
        <v>38</v>
      </c>
      <c r="BI109" s="99" t="s">
        <v>1181</v>
      </c>
      <c r="BJ109" s="99" t="s">
        <v>38</v>
      </c>
      <c r="BK109" s="99" t="s">
        <v>38</v>
      </c>
      <c r="BL109" s="99" t="s">
        <v>38</v>
      </c>
      <c r="BM109" s="99" t="s">
        <v>38</v>
      </c>
      <c r="BN109" s="99" t="s">
        <v>38</v>
      </c>
      <c r="BO109" s="99" t="s">
        <v>38</v>
      </c>
      <c r="BP109" s="99" t="s">
        <v>38</v>
      </c>
      <c r="BQ109" s="99" t="s">
        <v>38</v>
      </c>
      <c r="BR109" s="99" t="s">
        <v>38</v>
      </c>
      <c r="BS109" s="99" t="s">
        <v>38</v>
      </c>
      <c r="BT109" s="99" t="s">
        <v>38</v>
      </c>
      <c r="BU109" s="99" t="s">
        <v>214</v>
      </c>
      <c r="BV109" s="99" t="s">
        <v>36</v>
      </c>
      <c r="BW109" s="101" t="s">
        <v>236</v>
      </c>
      <c r="BX109" s="101" t="s">
        <v>236</v>
      </c>
      <c r="BY109" s="98" t="s">
        <v>1531</v>
      </c>
      <c r="BZ109" s="98" t="s">
        <v>38</v>
      </c>
      <c r="CA109" s="99" t="s">
        <v>1101</v>
      </c>
      <c r="CB109" s="98" t="s">
        <v>1247</v>
      </c>
    </row>
    <row r="110" spans="1:80" ht="111.75">
      <c r="A110" s="97">
        <v>109</v>
      </c>
      <c r="B110" s="99">
        <v>123</v>
      </c>
      <c r="C110" s="99" t="s">
        <v>467</v>
      </c>
      <c r="D110" s="99" t="s">
        <v>563</v>
      </c>
      <c r="E110" s="99" t="s">
        <v>38</v>
      </c>
      <c r="F110" s="99" t="s">
        <v>473</v>
      </c>
      <c r="G110" s="99" t="s">
        <v>563</v>
      </c>
      <c r="H110" s="99" t="s">
        <v>38</v>
      </c>
      <c r="I110" s="99" t="s">
        <v>613</v>
      </c>
      <c r="J110" s="99" t="s">
        <v>691</v>
      </c>
      <c r="K110" s="99" t="s">
        <v>1532</v>
      </c>
      <c r="L110" s="99" t="s">
        <v>70</v>
      </c>
      <c r="M110" s="99" t="s">
        <v>313</v>
      </c>
      <c r="N110" s="126" t="s">
        <v>1653</v>
      </c>
      <c r="O110" s="99" t="s">
        <v>985</v>
      </c>
      <c r="P110" s="99" t="s">
        <v>38</v>
      </c>
      <c r="Q110" s="99" t="s">
        <v>38</v>
      </c>
      <c r="R110" s="99" t="s">
        <v>38</v>
      </c>
      <c r="S110" s="99" t="s">
        <v>38</v>
      </c>
      <c r="T110" s="99" t="s">
        <v>38</v>
      </c>
      <c r="U110" s="99" t="s">
        <v>38</v>
      </c>
      <c r="V110" s="99" t="s">
        <v>38</v>
      </c>
      <c r="W110" s="99" t="s">
        <v>38</v>
      </c>
      <c r="X110" s="99" t="s">
        <v>282</v>
      </c>
      <c r="Y110" s="99" t="s">
        <v>982</v>
      </c>
      <c r="Z110" s="98" t="s">
        <v>1293</v>
      </c>
      <c r="AA110" s="99" t="s">
        <v>38</v>
      </c>
      <c r="AB110" s="99" t="s">
        <v>38</v>
      </c>
      <c r="AC110" s="99" t="s">
        <v>38</v>
      </c>
      <c r="AD110" s="99" t="s">
        <v>38</v>
      </c>
      <c r="AE110" s="99" t="s">
        <v>543</v>
      </c>
      <c r="AF110" s="99" t="s">
        <v>38</v>
      </c>
      <c r="AG110" s="99" t="s">
        <v>543</v>
      </c>
      <c r="AH110" s="99" t="s">
        <v>38</v>
      </c>
      <c r="AI110" s="99" t="s">
        <v>1182</v>
      </c>
      <c r="AJ110" s="99" t="s">
        <v>38</v>
      </c>
      <c r="AK110" s="99" t="s">
        <v>543</v>
      </c>
      <c r="AL110" s="99" t="s">
        <v>38</v>
      </c>
      <c r="AM110" s="99" t="s">
        <v>543</v>
      </c>
      <c r="AN110" s="99" t="s">
        <v>38</v>
      </c>
      <c r="AO110" s="99" t="s">
        <v>1181</v>
      </c>
      <c r="AP110" s="99" t="s">
        <v>38</v>
      </c>
      <c r="AQ110" s="99" t="s">
        <v>1181</v>
      </c>
      <c r="AR110" s="99" t="s">
        <v>38</v>
      </c>
      <c r="AS110" s="99" t="s">
        <v>1181</v>
      </c>
      <c r="AT110" s="99" t="s">
        <v>38</v>
      </c>
      <c r="AU110" s="99" t="s">
        <v>1182</v>
      </c>
      <c r="AV110" s="99" t="s">
        <v>38</v>
      </c>
      <c r="AW110" s="99" t="s">
        <v>543</v>
      </c>
      <c r="AX110" s="99" t="s">
        <v>38</v>
      </c>
      <c r="AY110" s="99" t="s">
        <v>543</v>
      </c>
      <c r="AZ110" s="99" t="s">
        <v>38</v>
      </c>
      <c r="BA110" s="99" t="s">
        <v>1182</v>
      </c>
      <c r="BB110" s="99" t="s">
        <v>38</v>
      </c>
      <c r="BC110" s="99" t="s">
        <v>1182</v>
      </c>
      <c r="BD110" s="99" t="s">
        <v>38</v>
      </c>
      <c r="BE110" s="99" t="s">
        <v>1182</v>
      </c>
      <c r="BF110" s="99" t="s">
        <v>38</v>
      </c>
      <c r="BG110" s="99" t="s">
        <v>1182</v>
      </c>
      <c r="BH110" s="99" t="s">
        <v>38</v>
      </c>
      <c r="BI110" s="99" t="s">
        <v>543</v>
      </c>
      <c r="BJ110" s="99" t="s">
        <v>38</v>
      </c>
      <c r="BK110" s="99" t="s">
        <v>38</v>
      </c>
      <c r="BL110" s="99" t="s">
        <v>38</v>
      </c>
      <c r="BM110" s="99" t="s">
        <v>38</v>
      </c>
      <c r="BN110" s="99" t="s">
        <v>38</v>
      </c>
      <c r="BO110" s="99" t="s">
        <v>38</v>
      </c>
      <c r="BP110" s="99" t="s">
        <v>38</v>
      </c>
      <c r="BQ110" s="99" t="s">
        <v>38</v>
      </c>
      <c r="BR110" s="99" t="s">
        <v>38</v>
      </c>
      <c r="BS110" s="99" t="s">
        <v>38</v>
      </c>
      <c r="BT110" s="99" t="s">
        <v>38</v>
      </c>
      <c r="BU110" s="99" t="s">
        <v>191</v>
      </c>
      <c r="BV110" s="99" t="s">
        <v>215</v>
      </c>
      <c r="BW110" s="99" t="s">
        <v>236</v>
      </c>
      <c r="BX110" s="99" t="s">
        <v>222</v>
      </c>
      <c r="BY110" s="98" t="s">
        <v>274</v>
      </c>
      <c r="BZ110" s="98" t="s">
        <v>38</v>
      </c>
      <c r="CA110" s="99" t="s">
        <v>1111</v>
      </c>
    </row>
    <row r="111" spans="1:80" ht="44.25">
      <c r="A111" s="97">
        <v>110</v>
      </c>
      <c r="B111" s="99">
        <v>6</v>
      </c>
      <c r="C111" s="99" t="s">
        <v>341</v>
      </c>
      <c r="D111" s="99" t="s">
        <v>563</v>
      </c>
      <c r="E111" s="99" t="s">
        <v>38</v>
      </c>
      <c r="F111" s="99" t="s">
        <v>473</v>
      </c>
      <c r="G111" s="99" t="s">
        <v>563</v>
      </c>
      <c r="H111" s="99" t="s">
        <v>38</v>
      </c>
      <c r="I111" s="99" t="s">
        <v>659</v>
      </c>
      <c r="J111" s="99" t="s">
        <v>577</v>
      </c>
      <c r="K111" s="99" t="s">
        <v>1507</v>
      </c>
      <c r="L111" s="99" t="s">
        <v>400</v>
      </c>
      <c r="M111" s="99" t="s">
        <v>975</v>
      </c>
      <c r="N111" s="126" t="s">
        <v>1603</v>
      </c>
      <c r="O111" s="99" t="s">
        <v>985</v>
      </c>
      <c r="P111" s="99" t="s">
        <v>38</v>
      </c>
      <c r="Q111" s="99" t="s">
        <v>38</v>
      </c>
      <c r="R111" s="99" t="s">
        <v>38</v>
      </c>
      <c r="S111" s="99" t="s">
        <v>38</v>
      </c>
      <c r="T111" s="99" t="s">
        <v>38</v>
      </c>
      <c r="U111" s="99" t="s">
        <v>38</v>
      </c>
      <c r="V111" s="99" t="s">
        <v>38</v>
      </c>
      <c r="W111" s="99" t="s">
        <v>38</v>
      </c>
      <c r="X111" s="99" t="s">
        <v>282</v>
      </c>
      <c r="Y111" s="99" t="s">
        <v>982</v>
      </c>
      <c r="Z111" s="98" t="s">
        <v>658</v>
      </c>
      <c r="AA111" s="99" t="s">
        <v>38</v>
      </c>
      <c r="AB111" s="99" t="s">
        <v>38</v>
      </c>
      <c r="AC111" s="99" t="s">
        <v>38</v>
      </c>
      <c r="AD111" s="99" t="s">
        <v>38</v>
      </c>
      <c r="AE111" s="99" t="s">
        <v>1181</v>
      </c>
      <c r="AF111" s="99" t="s">
        <v>38</v>
      </c>
      <c r="AG111" s="99" t="s">
        <v>1181</v>
      </c>
      <c r="AH111" s="99" t="s">
        <v>38</v>
      </c>
      <c r="AI111" s="99" t="s">
        <v>543</v>
      </c>
      <c r="AJ111" s="99" t="s">
        <v>38</v>
      </c>
      <c r="AK111" s="99" t="s">
        <v>543</v>
      </c>
      <c r="AL111" s="99" t="s">
        <v>38</v>
      </c>
      <c r="AM111" s="99" t="s">
        <v>1181</v>
      </c>
      <c r="AN111" s="99" t="s">
        <v>38</v>
      </c>
      <c r="AO111" s="99" t="s">
        <v>1181</v>
      </c>
      <c r="AP111" s="99" t="s">
        <v>38</v>
      </c>
      <c r="AQ111" s="99" t="s">
        <v>1181</v>
      </c>
      <c r="AR111" s="99" t="s">
        <v>38</v>
      </c>
      <c r="AS111" s="99" t="s">
        <v>1181</v>
      </c>
      <c r="AT111" s="99" t="s">
        <v>38</v>
      </c>
      <c r="AU111" s="99" t="s">
        <v>1182</v>
      </c>
      <c r="AV111" s="99" t="s">
        <v>38</v>
      </c>
      <c r="AW111" s="99" t="s">
        <v>1182</v>
      </c>
      <c r="AX111" s="99" t="s">
        <v>38</v>
      </c>
      <c r="AY111" s="99" t="s">
        <v>1181</v>
      </c>
      <c r="AZ111" s="99" t="s">
        <v>38</v>
      </c>
      <c r="BA111" s="99" t="s">
        <v>543</v>
      </c>
      <c r="BB111" s="99" t="s">
        <v>38</v>
      </c>
      <c r="BC111" s="99" t="s">
        <v>1182</v>
      </c>
      <c r="BD111" s="99" t="s">
        <v>38</v>
      </c>
      <c r="BE111" s="99" t="s">
        <v>1182</v>
      </c>
      <c r="BF111" s="99" t="s">
        <v>38</v>
      </c>
      <c r="BG111" s="99" t="s">
        <v>1182</v>
      </c>
      <c r="BH111" s="99" t="s">
        <v>38</v>
      </c>
      <c r="BI111" s="99" t="s">
        <v>1181</v>
      </c>
      <c r="BJ111" s="99" t="s">
        <v>38</v>
      </c>
      <c r="BK111" s="99" t="s">
        <v>38</v>
      </c>
      <c r="BL111" s="99" t="s">
        <v>38</v>
      </c>
      <c r="BM111" s="99" t="s">
        <v>38</v>
      </c>
      <c r="BN111" s="99" t="s">
        <v>38</v>
      </c>
      <c r="BO111" s="99" t="s">
        <v>38</v>
      </c>
      <c r="BP111" s="99" t="s">
        <v>38</v>
      </c>
      <c r="BQ111" s="99" t="s">
        <v>38</v>
      </c>
      <c r="BR111" s="99" t="s">
        <v>38</v>
      </c>
      <c r="BS111" s="99" t="s">
        <v>38</v>
      </c>
      <c r="BT111" s="99" t="s">
        <v>38</v>
      </c>
      <c r="BU111" s="99" t="s">
        <v>227</v>
      </c>
      <c r="BV111" s="99" t="s">
        <v>725</v>
      </c>
      <c r="BW111" s="101" t="s">
        <v>849</v>
      </c>
      <c r="BX111" s="101" t="s">
        <v>95</v>
      </c>
      <c r="BY111" s="98" t="s">
        <v>863</v>
      </c>
      <c r="BZ111" s="98" t="s">
        <v>38</v>
      </c>
      <c r="CA111" s="99" t="s">
        <v>419</v>
      </c>
    </row>
    <row r="112" spans="1:80" ht="111.75">
      <c r="A112" s="97">
        <v>111</v>
      </c>
      <c r="B112" s="99">
        <v>122</v>
      </c>
      <c r="C112" s="99" t="s">
        <v>78</v>
      </c>
      <c r="D112" s="99" t="s">
        <v>563</v>
      </c>
      <c r="E112" s="99" t="s">
        <v>38</v>
      </c>
      <c r="F112" s="99" t="s">
        <v>473</v>
      </c>
      <c r="G112" s="99" t="s">
        <v>563</v>
      </c>
      <c r="H112" s="99" t="s">
        <v>38</v>
      </c>
      <c r="I112" s="99" t="s">
        <v>380</v>
      </c>
      <c r="J112" s="99" t="s">
        <v>679</v>
      </c>
      <c r="K112" s="99" t="s">
        <v>1533</v>
      </c>
      <c r="L112" s="99" t="s">
        <v>813</v>
      </c>
      <c r="M112" s="99" t="s">
        <v>919</v>
      </c>
      <c r="N112" s="126" t="s">
        <v>1653</v>
      </c>
      <c r="O112" s="99" t="s">
        <v>985</v>
      </c>
      <c r="P112" s="99" t="s">
        <v>38</v>
      </c>
      <c r="Q112" s="99" t="s">
        <v>38</v>
      </c>
      <c r="R112" s="99" t="s">
        <v>38</v>
      </c>
      <c r="S112" s="99" t="s">
        <v>38</v>
      </c>
      <c r="T112" s="99" t="s">
        <v>38</v>
      </c>
      <c r="U112" s="99" t="s">
        <v>38</v>
      </c>
      <c r="V112" s="99" t="s">
        <v>38</v>
      </c>
      <c r="W112" s="99" t="s">
        <v>38</v>
      </c>
      <c r="X112" s="99" t="s">
        <v>282</v>
      </c>
      <c r="Y112" s="99" t="s">
        <v>982</v>
      </c>
      <c r="Z112" s="98" t="s">
        <v>1293</v>
      </c>
      <c r="AA112" s="99" t="s">
        <v>38</v>
      </c>
      <c r="AB112" s="99" t="s">
        <v>38</v>
      </c>
      <c r="AC112" s="99" t="s">
        <v>38</v>
      </c>
      <c r="AD112" s="99" t="s">
        <v>38</v>
      </c>
      <c r="AE112" s="99" t="s">
        <v>543</v>
      </c>
      <c r="AF112" s="99" t="s">
        <v>38</v>
      </c>
      <c r="AG112" s="99" t="s">
        <v>543</v>
      </c>
      <c r="AH112" s="99" t="s">
        <v>38</v>
      </c>
      <c r="AI112" s="99" t="s">
        <v>1182</v>
      </c>
      <c r="AJ112" s="99" t="s">
        <v>38</v>
      </c>
      <c r="AK112" s="99" t="s">
        <v>543</v>
      </c>
      <c r="AL112" s="99" t="s">
        <v>38</v>
      </c>
      <c r="AM112" s="99" t="s">
        <v>543</v>
      </c>
      <c r="AN112" s="99" t="s">
        <v>38</v>
      </c>
      <c r="AO112" s="99" t="s">
        <v>1181</v>
      </c>
      <c r="AP112" s="99" t="s">
        <v>38</v>
      </c>
      <c r="AQ112" s="99" t="s">
        <v>1181</v>
      </c>
      <c r="AR112" s="99" t="s">
        <v>38</v>
      </c>
      <c r="AS112" s="99" t="s">
        <v>1181</v>
      </c>
      <c r="AT112" s="99" t="s">
        <v>38</v>
      </c>
      <c r="AU112" s="99" t="s">
        <v>1182</v>
      </c>
      <c r="AV112" s="99" t="s">
        <v>38</v>
      </c>
      <c r="AW112" s="99" t="s">
        <v>543</v>
      </c>
      <c r="AX112" s="99" t="s">
        <v>38</v>
      </c>
      <c r="AY112" s="99" t="s">
        <v>543</v>
      </c>
      <c r="AZ112" s="99" t="s">
        <v>38</v>
      </c>
      <c r="BA112" s="99" t="s">
        <v>1182</v>
      </c>
      <c r="BB112" s="99" t="s">
        <v>38</v>
      </c>
      <c r="BC112" s="99" t="s">
        <v>1182</v>
      </c>
      <c r="BD112" s="99" t="s">
        <v>38</v>
      </c>
      <c r="BE112" s="99" t="s">
        <v>1182</v>
      </c>
      <c r="BF112" s="99" t="s">
        <v>38</v>
      </c>
      <c r="BG112" s="99" t="s">
        <v>1182</v>
      </c>
      <c r="BH112" s="99" t="s">
        <v>38</v>
      </c>
      <c r="BI112" s="99" t="s">
        <v>543</v>
      </c>
      <c r="BJ112" s="99" t="s">
        <v>38</v>
      </c>
      <c r="BK112" s="99" t="s">
        <v>38</v>
      </c>
      <c r="BL112" s="99" t="s">
        <v>38</v>
      </c>
      <c r="BM112" s="99" t="s">
        <v>38</v>
      </c>
      <c r="BN112" s="99" t="s">
        <v>38</v>
      </c>
      <c r="BO112" s="99" t="s">
        <v>38</v>
      </c>
      <c r="BP112" s="99" t="s">
        <v>38</v>
      </c>
      <c r="BQ112" s="99" t="s">
        <v>38</v>
      </c>
      <c r="BR112" s="99" t="s">
        <v>38</v>
      </c>
      <c r="BS112" s="99" t="s">
        <v>38</v>
      </c>
      <c r="BT112" s="99" t="s">
        <v>38</v>
      </c>
      <c r="BU112" s="99" t="s">
        <v>191</v>
      </c>
      <c r="BV112" s="99" t="s">
        <v>218</v>
      </c>
      <c r="BW112" s="99" t="s">
        <v>232</v>
      </c>
      <c r="BX112" s="99" t="s">
        <v>222</v>
      </c>
      <c r="BY112" s="98" t="s">
        <v>274</v>
      </c>
      <c r="BZ112" s="98" t="s">
        <v>38</v>
      </c>
      <c r="CA112" s="99" t="s">
        <v>1111</v>
      </c>
    </row>
    <row r="113" spans="1:80" ht="111.75">
      <c r="A113" s="97">
        <v>112</v>
      </c>
      <c r="B113" s="99">
        <v>120</v>
      </c>
      <c r="C113" s="99" t="s">
        <v>469</v>
      </c>
      <c r="D113" s="99" t="s">
        <v>563</v>
      </c>
      <c r="E113" s="99" t="s">
        <v>38</v>
      </c>
      <c r="F113" s="99" t="s">
        <v>473</v>
      </c>
      <c r="G113" s="99" t="s">
        <v>563</v>
      </c>
      <c r="H113" s="99" t="s">
        <v>38</v>
      </c>
      <c r="I113" s="99" t="s">
        <v>616</v>
      </c>
      <c r="J113" s="99" t="s">
        <v>679</v>
      </c>
      <c r="K113" s="99" t="s">
        <v>1534</v>
      </c>
      <c r="L113" s="99" t="s">
        <v>780</v>
      </c>
      <c r="M113" s="99" t="s">
        <v>608</v>
      </c>
      <c r="N113" s="126" t="s">
        <v>1653</v>
      </c>
      <c r="O113" s="99" t="s">
        <v>985</v>
      </c>
      <c r="P113" s="99" t="s">
        <v>38</v>
      </c>
      <c r="Q113" s="99" t="s">
        <v>38</v>
      </c>
      <c r="R113" s="99" t="s">
        <v>38</v>
      </c>
      <c r="S113" s="99" t="s">
        <v>38</v>
      </c>
      <c r="T113" s="99" t="s">
        <v>38</v>
      </c>
      <c r="U113" s="99" t="s">
        <v>38</v>
      </c>
      <c r="V113" s="99" t="s">
        <v>38</v>
      </c>
      <c r="W113" s="99" t="s">
        <v>38</v>
      </c>
      <c r="X113" s="99" t="s">
        <v>282</v>
      </c>
      <c r="Y113" s="99" t="s">
        <v>982</v>
      </c>
      <c r="Z113" s="98" t="s">
        <v>1293</v>
      </c>
      <c r="AA113" s="99" t="s">
        <v>38</v>
      </c>
      <c r="AB113" s="99" t="s">
        <v>38</v>
      </c>
      <c r="AC113" s="99" t="s">
        <v>38</v>
      </c>
      <c r="AD113" s="99" t="s">
        <v>38</v>
      </c>
      <c r="AE113" s="99" t="s">
        <v>543</v>
      </c>
      <c r="AF113" s="99" t="s">
        <v>38</v>
      </c>
      <c r="AG113" s="99" t="s">
        <v>543</v>
      </c>
      <c r="AH113" s="99" t="s">
        <v>38</v>
      </c>
      <c r="AI113" s="99" t="s">
        <v>1182</v>
      </c>
      <c r="AJ113" s="99" t="s">
        <v>38</v>
      </c>
      <c r="AK113" s="99" t="s">
        <v>543</v>
      </c>
      <c r="AL113" s="99" t="s">
        <v>38</v>
      </c>
      <c r="AM113" s="99" t="s">
        <v>543</v>
      </c>
      <c r="AN113" s="99" t="s">
        <v>38</v>
      </c>
      <c r="AO113" s="99" t="s">
        <v>1181</v>
      </c>
      <c r="AP113" s="99" t="s">
        <v>38</v>
      </c>
      <c r="AQ113" s="99" t="s">
        <v>1181</v>
      </c>
      <c r="AR113" s="99" t="s">
        <v>38</v>
      </c>
      <c r="AS113" s="99" t="s">
        <v>1181</v>
      </c>
      <c r="AT113" s="99" t="s">
        <v>38</v>
      </c>
      <c r="AU113" s="99" t="s">
        <v>1182</v>
      </c>
      <c r="AV113" s="99" t="s">
        <v>38</v>
      </c>
      <c r="AW113" s="99" t="s">
        <v>543</v>
      </c>
      <c r="AX113" s="99" t="s">
        <v>38</v>
      </c>
      <c r="AY113" s="99" t="s">
        <v>543</v>
      </c>
      <c r="AZ113" s="99" t="s">
        <v>38</v>
      </c>
      <c r="BA113" s="99" t="s">
        <v>1182</v>
      </c>
      <c r="BB113" s="99" t="s">
        <v>38</v>
      </c>
      <c r="BC113" s="99" t="s">
        <v>1182</v>
      </c>
      <c r="BD113" s="99" t="s">
        <v>38</v>
      </c>
      <c r="BE113" s="99" t="s">
        <v>1182</v>
      </c>
      <c r="BF113" s="99" t="s">
        <v>38</v>
      </c>
      <c r="BG113" s="99" t="s">
        <v>1182</v>
      </c>
      <c r="BH113" s="99" t="s">
        <v>38</v>
      </c>
      <c r="BI113" s="99" t="s">
        <v>543</v>
      </c>
      <c r="BJ113" s="99" t="s">
        <v>38</v>
      </c>
      <c r="BK113" s="99" t="s">
        <v>38</v>
      </c>
      <c r="BL113" s="99" t="s">
        <v>38</v>
      </c>
      <c r="BM113" s="99" t="s">
        <v>38</v>
      </c>
      <c r="BN113" s="99" t="s">
        <v>38</v>
      </c>
      <c r="BO113" s="99" t="s">
        <v>38</v>
      </c>
      <c r="BP113" s="99" t="s">
        <v>38</v>
      </c>
      <c r="BQ113" s="99" t="s">
        <v>38</v>
      </c>
      <c r="BR113" s="99" t="s">
        <v>38</v>
      </c>
      <c r="BS113" s="99" t="s">
        <v>38</v>
      </c>
      <c r="BT113" s="99" t="s">
        <v>38</v>
      </c>
      <c r="BU113" s="99" t="s">
        <v>194</v>
      </c>
      <c r="BV113" s="99" t="s">
        <v>95</v>
      </c>
      <c r="BW113" s="99" t="s">
        <v>216</v>
      </c>
      <c r="BX113" s="99" t="s">
        <v>95</v>
      </c>
      <c r="BY113" s="98" t="s">
        <v>274</v>
      </c>
      <c r="BZ113" s="98" t="s">
        <v>38</v>
      </c>
      <c r="CA113" s="99" t="s">
        <v>1111</v>
      </c>
    </row>
    <row r="114" spans="1:80" ht="111.75">
      <c r="A114" s="97">
        <v>113</v>
      </c>
      <c r="B114" s="99">
        <v>121</v>
      </c>
      <c r="C114" s="99" t="s">
        <v>127</v>
      </c>
      <c r="D114" s="99" t="s">
        <v>563</v>
      </c>
      <c r="E114" s="99" t="s">
        <v>38</v>
      </c>
      <c r="F114" s="99" t="s">
        <v>473</v>
      </c>
      <c r="G114" s="99" t="s">
        <v>563</v>
      </c>
      <c r="H114" s="99" t="s">
        <v>38</v>
      </c>
      <c r="I114" s="98" t="s">
        <v>1343</v>
      </c>
      <c r="J114" s="99" t="s">
        <v>679</v>
      </c>
      <c r="K114" s="99" t="s">
        <v>1534</v>
      </c>
      <c r="L114" s="99" t="s">
        <v>780</v>
      </c>
      <c r="M114" s="99" t="s">
        <v>608</v>
      </c>
      <c r="N114" s="126" t="s">
        <v>1653</v>
      </c>
      <c r="O114" s="99" t="s">
        <v>985</v>
      </c>
      <c r="P114" s="99" t="s">
        <v>38</v>
      </c>
      <c r="Q114" s="99" t="s">
        <v>38</v>
      </c>
      <c r="R114" s="99" t="s">
        <v>38</v>
      </c>
      <c r="S114" s="99" t="s">
        <v>38</v>
      </c>
      <c r="T114" s="99" t="s">
        <v>38</v>
      </c>
      <c r="U114" s="99" t="s">
        <v>38</v>
      </c>
      <c r="V114" s="99" t="s">
        <v>38</v>
      </c>
      <c r="W114" s="99" t="s">
        <v>38</v>
      </c>
      <c r="X114" s="99" t="s">
        <v>282</v>
      </c>
      <c r="Y114" s="99" t="s">
        <v>982</v>
      </c>
      <c r="Z114" s="98" t="s">
        <v>1293</v>
      </c>
      <c r="AA114" s="99" t="s">
        <v>38</v>
      </c>
      <c r="AB114" s="99" t="s">
        <v>38</v>
      </c>
      <c r="AC114" s="99" t="s">
        <v>38</v>
      </c>
      <c r="AD114" s="99" t="s">
        <v>38</v>
      </c>
      <c r="AE114" s="99" t="s">
        <v>543</v>
      </c>
      <c r="AF114" s="99" t="s">
        <v>38</v>
      </c>
      <c r="AG114" s="99" t="s">
        <v>543</v>
      </c>
      <c r="AH114" s="99" t="s">
        <v>38</v>
      </c>
      <c r="AI114" s="99" t="s">
        <v>1182</v>
      </c>
      <c r="AJ114" s="99" t="s">
        <v>38</v>
      </c>
      <c r="AK114" s="99" t="s">
        <v>543</v>
      </c>
      <c r="AL114" s="99" t="s">
        <v>38</v>
      </c>
      <c r="AM114" s="99" t="s">
        <v>543</v>
      </c>
      <c r="AN114" s="99" t="s">
        <v>38</v>
      </c>
      <c r="AO114" s="99" t="s">
        <v>1181</v>
      </c>
      <c r="AP114" s="99" t="s">
        <v>38</v>
      </c>
      <c r="AQ114" s="99" t="s">
        <v>1181</v>
      </c>
      <c r="AR114" s="99" t="s">
        <v>38</v>
      </c>
      <c r="AS114" s="99" t="s">
        <v>1181</v>
      </c>
      <c r="AT114" s="99" t="s">
        <v>38</v>
      </c>
      <c r="AU114" s="99" t="s">
        <v>1182</v>
      </c>
      <c r="AV114" s="99" t="s">
        <v>38</v>
      </c>
      <c r="AW114" s="99" t="s">
        <v>543</v>
      </c>
      <c r="AX114" s="99" t="s">
        <v>38</v>
      </c>
      <c r="AY114" s="99" t="s">
        <v>543</v>
      </c>
      <c r="AZ114" s="99" t="s">
        <v>38</v>
      </c>
      <c r="BA114" s="99" t="s">
        <v>1182</v>
      </c>
      <c r="BB114" s="99" t="s">
        <v>38</v>
      </c>
      <c r="BC114" s="99" t="s">
        <v>1182</v>
      </c>
      <c r="BD114" s="99" t="s">
        <v>38</v>
      </c>
      <c r="BE114" s="99" t="s">
        <v>1182</v>
      </c>
      <c r="BF114" s="99" t="s">
        <v>38</v>
      </c>
      <c r="BG114" s="99" t="s">
        <v>1182</v>
      </c>
      <c r="BH114" s="99" t="s">
        <v>38</v>
      </c>
      <c r="BI114" s="99" t="s">
        <v>543</v>
      </c>
      <c r="BJ114" s="99" t="s">
        <v>38</v>
      </c>
      <c r="BK114" s="99" t="s">
        <v>38</v>
      </c>
      <c r="BL114" s="99" t="s">
        <v>38</v>
      </c>
      <c r="BM114" s="99" t="s">
        <v>38</v>
      </c>
      <c r="BN114" s="99" t="s">
        <v>38</v>
      </c>
      <c r="BO114" s="99" t="s">
        <v>38</v>
      </c>
      <c r="BP114" s="99" t="s">
        <v>38</v>
      </c>
      <c r="BQ114" s="99" t="s">
        <v>38</v>
      </c>
      <c r="BR114" s="99" t="s">
        <v>38</v>
      </c>
      <c r="BS114" s="99" t="s">
        <v>38</v>
      </c>
      <c r="BT114" s="99" t="s">
        <v>38</v>
      </c>
      <c r="BU114" s="99" t="s">
        <v>186</v>
      </c>
      <c r="BV114" s="99" t="s">
        <v>87</v>
      </c>
      <c r="BW114" s="99" t="s">
        <v>232</v>
      </c>
      <c r="BX114" s="99" t="s">
        <v>222</v>
      </c>
      <c r="BY114" s="98" t="s">
        <v>274</v>
      </c>
      <c r="BZ114" s="98" t="s">
        <v>38</v>
      </c>
      <c r="CA114" s="99" t="s">
        <v>1111</v>
      </c>
    </row>
    <row r="115" spans="1:80" ht="71.25">
      <c r="A115" s="97">
        <v>114</v>
      </c>
      <c r="B115" s="99">
        <v>72</v>
      </c>
      <c r="C115" s="99" t="s">
        <v>321</v>
      </c>
      <c r="D115" s="99" t="s">
        <v>563</v>
      </c>
      <c r="E115" s="99" t="s">
        <v>38</v>
      </c>
      <c r="F115" s="99" t="s">
        <v>473</v>
      </c>
      <c r="G115" s="99" t="s">
        <v>563</v>
      </c>
      <c r="H115" s="99" t="s">
        <v>38</v>
      </c>
      <c r="I115" s="98" t="s">
        <v>1222</v>
      </c>
      <c r="J115" s="99" t="s">
        <v>577</v>
      </c>
      <c r="K115" s="99" t="s">
        <v>1510</v>
      </c>
      <c r="L115" s="99" t="s">
        <v>848</v>
      </c>
      <c r="M115" s="99" t="s">
        <v>654</v>
      </c>
      <c r="N115" s="126" t="s">
        <v>1608</v>
      </c>
      <c r="O115" s="99" t="s">
        <v>985</v>
      </c>
      <c r="P115" s="99" t="s">
        <v>38</v>
      </c>
      <c r="Q115" s="99" t="s">
        <v>38</v>
      </c>
      <c r="R115" s="99" t="s">
        <v>38</v>
      </c>
      <c r="S115" s="99" t="s">
        <v>38</v>
      </c>
      <c r="T115" s="99" t="s">
        <v>38</v>
      </c>
      <c r="U115" s="99" t="s">
        <v>38</v>
      </c>
      <c r="V115" s="99" t="s">
        <v>38</v>
      </c>
      <c r="W115" s="99" t="s">
        <v>38</v>
      </c>
      <c r="X115" s="99" t="s">
        <v>282</v>
      </c>
      <c r="Y115" s="99" t="s">
        <v>982</v>
      </c>
      <c r="Z115" s="98" t="s">
        <v>658</v>
      </c>
      <c r="AA115" s="99" t="s">
        <v>38</v>
      </c>
      <c r="AB115" s="99" t="s">
        <v>38</v>
      </c>
      <c r="AC115" s="99" t="s">
        <v>38</v>
      </c>
      <c r="AD115" s="99" t="s">
        <v>38</v>
      </c>
      <c r="AE115" s="99" t="s">
        <v>1182</v>
      </c>
      <c r="AF115" s="99" t="s">
        <v>38</v>
      </c>
      <c r="AG115" s="99" t="s">
        <v>1182</v>
      </c>
      <c r="AH115" s="99" t="s">
        <v>38</v>
      </c>
      <c r="AI115" s="99" t="s">
        <v>1182</v>
      </c>
      <c r="AJ115" s="99" t="s">
        <v>38</v>
      </c>
      <c r="AK115" s="99" t="s">
        <v>1181</v>
      </c>
      <c r="AL115" s="99" t="s">
        <v>38</v>
      </c>
      <c r="AM115" s="99" t="s">
        <v>1182</v>
      </c>
      <c r="AN115" s="99" t="s">
        <v>38</v>
      </c>
      <c r="AO115" s="99" t="s">
        <v>1181</v>
      </c>
      <c r="AP115" s="99" t="s">
        <v>38</v>
      </c>
      <c r="AQ115" s="99" t="s">
        <v>1181</v>
      </c>
      <c r="AR115" s="99" t="s">
        <v>38</v>
      </c>
      <c r="AS115" s="99" t="s">
        <v>1181</v>
      </c>
      <c r="AT115" s="99" t="s">
        <v>38</v>
      </c>
      <c r="AU115" s="99" t="s">
        <v>1182</v>
      </c>
      <c r="AV115" s="99" t="s">
        <v>38</v>
      </c>
      <c r="AW115" s="99" t="s">
        <v>1182</v>
      </c>
      <c r="AX115" s="99" t="s">
        <v>38</v>
      </c>
      <c r="AY115" s="99" t="s">
        <v>1182</v>
      </c>
      <c r="AZ115" s="99" t="s">
        <v>38</v>
      </c>
      <c r="BA115" s="99" t="s">
        <v>1182</v>
      </c>
      <c r="BB115" s="99" t="s">
        <v>38</v>
      </c>
      <c r="BC115" s="99" t="s">
        <v>1182</v>
      </c>
      <c r="BD115" s="99" t="s">
        <v>38</v>
      </c>
      <c r="BE115" s="99" t="s">
        <v>1182</v>
      </c>
      <c r="BF115" s="99" t="s">
        <v>38</v>
      </c>
      <c r="BG115" s="99" t="s">
        <v>1182</v>
      </c>
      <c r="BH115" s="99" t="s">
        <v>38</v>
      </c>
      <c r="BI115" s="99" t="s">
        <v>1181</v>
      </c>
      <c r="BJ115" s="99" t="s">
        <v>38</v>
      </c>
      <c r="BK115" s="99" t="s">
        <v>38</v>
      </c>
      <c r="BL115" s="99" t="s">
        <v>38</v>
      </c>
      <c r="BM115" s="99" t="s">
        <v>38</v>
      </c>
      <c r="BN115" s="99" t="s">
        <v>38</v>
      </c>
      <c r="BO115" s="99" t="s">
        <v>38</v>
      </c>
      <c r="BP115" s="99" t="s">
        <v>38</v>
      </c>
      <c r="BQ115" s="99" t="s">
        <v>38</v>
      </c>
      <c r="BR115" s="99" t="s">
        <v>38</v>
      </c>
      <c r="BS115" s="99" t="s">
        <v>38</v>
      </c>
      <c r="BT115" s="99" t="s">
        <v>38</v>
      </c>
      <c r="BU115" s="99" t="s">
        <v>50</v>
      </c>
      <c r="BV115" s="99" t="s">
        <v>849</v>
      </c>
      <c r="BW115" s="101" t="s">
        <v>849</v>
      </c>
      <c r="BX115" s="101" t="s">
        <v>114</v>
      </c>
      <c r="BY115" s="98" t="s">
        <v>1535</v>
      </c>
      <c r="BZ115" s="104" t="s">
        <v>1387</v>
      </c>
      <c r="CA115" s="99" t="s">
        <v>459</v>
      </c>
    </row>
    <row r="116" spans="1:80" ht="71.25">
      <c r="A116" s="97">
        <v>115</v>
      </c>
      <c r="B116" s="99">
        <v>131</v>
      </c>
      <c r="C116" s="99" t="s">
        <v>461</v>
      </c>
      <c r="D116" s="99" t="s">
        <v>563</v>
      </c>
      <c r="E116" s="99" t="s">
        <v>38</v>
      </c>
      <c r="F116" s="99" t="s">
        <v>473</v>
      </c>
      <c r="G116" s="99" t="s">
        <v>563</v>
      </c>
      <c r="H116" s="99" t="s">
        <v>38</v>
      </c>
      <c r="I116" s="98" t="s">
        <v>1180</v>
      </c>
      <c r="J116" s="99" t="s">
        <v>690</v>
      </c>
      <c r="K116" s="99" t="s">
        <v>882</v>
      </c>
      <c r="L116" s="99" t="s">
        <v>344</v>
      </c>
      <c r="M116" s="99" t="s">
        <v>356</v>
      </c>
      <c r="N116" s="126" t="s">
        <v>1630</v>
      </c>
      <c r="O116" s="99" t="s">
        <v>985</v>
      </c>
      <c r="P116" s="99" t="s">
        <v>38</v>
      </c>
      <c r="Q116" s="99" t="s">
        <v>38</v>
      </c>
      <c r="R116" s="99" t="s">
        <v>38</v>
      </c>
      <c r="S116" s="99" t="s">
        <v>38</v>
      </c>
      <c r="T116" s="99" t="s">
        <v>38</v>
      </c>
      <c r="U116" s="99" t="s">
        <v>38</v>
      </c>
      <c r="V116" s="99" t="s">
        <v>38</v>
      </c>
      <c r="W116" s="99" t="s">
        <v>38</v>
      </c>
      <c r="X116" s="99" t="s">
        <v>282</v>
      </c>
      <c r="Y116" s="99" t="s">
        <v>982</v>
      </c>
      <c r="Z116" s="98" t="s">
        <v>658</v>
      </c>
      <c r="AA116" s="99" t="s">
        <v>38</v>
      </c>
      <c r="AB116" s="99" t="s">
        <v>38</v>
      </c>
      <c r="AC116" s="99" t="s">
        <v>38</v>
      </c>
      <c r="AD116" s="99" t="s">
        <v>38</v>
      </c>
      <c r="AE116" s="99" t="s">
        <v>1181</v>
      </c>
      <c r="AF116" s="99" t="s">
        <v>38</v>
      </c>
      <c r="AG116" s="99" t="s">
        <v>543</v>
      </c>
      <c r="AH116" s="99" t="s">
        <v>38</v>
      </c>
      <c r="AI116" s="99" t="s">
        <v>1182</v>
      </c>
      <c r="AJ116" s="99" t="s">
        <v>38</v>
      </c>
      <c r="AK116" s="99" t="s">
        <v>1181</v>
      </c>
      <c r="AL116" s="99" t="s">
        <v>38</v>
      </c>
      <c r="AM116" s="99" t="s">
        <v>543</v>
      </c>
      <c r="AN116" s="99" t="s">
        <v>38</v>
      </c>
      <c r="AO116" s="99" t="s">
        <v>1181</v>
      </c>
      <c r="AP116" s="99" t="s">
        <v>38</v>
      </c>
      <c r="AQ116" s="99" t="s">
        <v>1181</v>
      </c>
      <c r="AR116" s="99" t="s">
        <v>38</v>
      </c>
      <c r="AS116" s="99" t="s">
        <v>1181</v>
      </c>
      <c r="AT116" s="99" t="s">
        <v>38</v>
      </c>
      <c r="AU116" s="99" t="s">
        <v>1182</v>
      </c>
      <c r="AV116" s="99" t="s">
        <v>38</v>
      </c>
      <c r="AW116" s="99" t="s">
        <v>1181</v>
      </c>
      <c r="AX116" s="99" t="s">
        <v>38</v>
      </c>
      <c r="AY116" s="99" t="s">
        <v>543</v>
      </c>
      <c r="AZ116" s="99" t="s">
        <v>38</v>
      </c>
      <c r="BA116" s="99" t="s">
        <v>543</v>
      </c>
      <c r="BB116" s="99" t="s">
        <v>38</v>
      </c>
      <c r="BC116" s="99" t="s">
        <v>543</v>
      </c>
      <c r="BD116" s="99" t="s">
        <v>38</v>
      </c>
      <c r="BE116" s="99" t="s">
        <v>1182</v>
      </c>
      <c r="BF116" s="99" t="s">
        <v>38</v>
      </c>
      <c r="BG116" s="99" t="s">
        <v>543</v>
      </c>
      <c r="BH116" s="99" t="s">
        <v>38</v>
      </c>
      <c r="BI116" s="99" t="s">
        <v>1181</v>
      </c>
      <c r="BJ116" s="99" t="s">
        <v>38</v>
      </c>
      <c r="BK116" s="99" t="s">
        <v>38</v>
      </c>
      <c r="BL116" s="99" t="s">
        <v>38</v>
      </c>
      <c r="BM116" s="99" t="s">
        <v>38</v>
      </c>
      <c r="BN116" s="99" t="s">
        <v>38</v>
      </c>
      <c r="BO116" s="99" t="s">
        <v>38</v>
      </c>
      <c r="BP116" s="99" t="s">
        <v>38</v>
      </c>
      <c r="BQ116" s="99" t="s">
        <v>38</v>
      </c>
      <c r="BR116" s="99" t="s">
        <v>38</v>
      </c>
      <c r="BS116" s="99" t="s">
        <v>38</v>
      </c>
      <c r="BT116" s="99" t="s">
        <v>38</v>
      </c>
      <c r="BU116" s="99" t="s">
        <v>227</v>
      </c>
      <c r="BV116" s="99" t="s">
        <v>236</v>
      </c>
      <c r="BW116" s="99" t="s">
        <v>725</v>
      </c>
      <c r="BX116" s="99" t="s">
        <v>232</v>
      </c>
      <c r="BY116" s="99" t="s">
        <v>621</v>
      </c>
      <c r="BZ116" s="98" t="s">
        <v>1536</v>
      </c>
      <c r="CA116" s="99" t="s">
        <v>566</v>
      </c>
    </row>
    <row r="117" spans="1:80" ht="27">
      <c r="A117" s="97">
        <v>116</v>
      </c>
      <c r="B117" s="99">
        <v>154</v>
      </c>
      <c r="C117" s="99" t="s">
        <v>243</v>
      </c>
      <c r="D117" s="99" t="s">
        <v>563</v>
      </c>
      <c r="E117" s="99" t="s">
        <v>38</v>
      </c>
      <c r="F117" s="99" t="s">
        <v>473</v>
      </c>
      <c r="G117" s="99" t="s">
        <v>563</v>
      </c>
      <c r="H117" s="99" t="s">
        <v>38</v>
      </c>
      <c r="I117" s="98" t="s">
        <v>594</v>
      </c>
      <c r="J117" s="99" t="s">
        <v>338</v>
      </c>
      <c r="K117" s="99" t="s">
        <v>978</v>
      </c>
      <c r="L117" s="99" t="s">
        <v>237</v>
      </c>
      <c r="M117" s="99" t="s">
        <v>750</v>
      </c>
      <c r="N117" s="99" t="s">
        <v>38</v>
      </c>
      <c r="O117" s="99" t="s">
        <v>986</v>
      </c>
      <c r="P117" s="99" t="s">
        <v>38</v>
      </c>
      <c r="Q117" s="99" t="s">
        <v>38</v>
      </c>
      <c r="R117" s="99" t="s">
        <v>38</v>
      </c>
      <c r="S117" s="99" t="s">
        <v>38</v>
      </c>
      <c r="T117" s="99" t="s">
        <v>38</v>
      </c>
      <c r="U117" s="99" t="s">
        <v>38</v>
      </c>
      <c r="V117" s="99" t="s">
        <v>38</v>
      </c>
      <c r="W117" s="99" t="s">
        <v>38</v>
      </c>
      <c r="X117" s="99" t="s">
        <v>282</v>
      </c>
      <c r="Y117" s="99" t="s">
        <v>982</v>
      </c>
      <c r="Z117" s="98" t="s">
        <v>658</v>
      </c>
      <c r="AA117" s="99" t="s">
        <v>38</v>
      </c>
      <c r="AB117" s="99" t="s">
        <v>38</v>
      </c>
      <c r="AC117" s="99" t="s">
        <v>38</v>
      </c>
      <c r="AD117" s="99" t="s">
        <v>38</v>
      </c>
      <c r="AE117" s="99" t="s">
        <v>543</v>
      </c>
      <c r="AF117" s="99" t="s">
        <v>38</v>
      </c>
      <c r="AG117" s="99" t="s">
        <v>543</v>
      </c>
      <c r="AH117" s="99" t="s">
        <v>38</v>
      </c>
      <c r="AI117" s="99" t="s">
        <v>1182</v>
      </c>
      <c r="AJ117" s="99" t="s">
        <v>38</v>
      </c>
      <c r="AK117" s="99" t="s">
        <v>1182</v>
      </c>
      <c r="AL117" s="99" t="s">
        <v>38</v>
      </c>
      <c r="AM117" s="99" t="s">
        <v>543</v>
      </c>
      <c r="AN117" s="99" t="s">
        <v>38</v>
      </c>
      <c r="AO117" s="99" t="s">
        <v>1181</v>
      </c>
      <c r="AP117" s="99" t="s">
        <v>38</v>
      </c>
      <c r="AQ117" s="99" t="s">
        <v>1181</v>
      </c>
      <c r="AR117" s="99" t="s">
        <v>38</v>
      </c>
      <c r="AS117" s="99" t="s">
        <v>543</v>
      </c>
      <c r="AT117" s="99" t="s">
        <v>38</v>
      </c>
      <c r="AU117" s="99" t="s">
        <v>1182</v>
      </c>
      <c r="AV117" s="99" t="s">
        <v>38</v>
      </c>
      <c r="AW117" s="99" t="s">
        <v>543</v>
      </c>
      <c r="AX117" s="99" t="s">
        <v>38</v>
      </c>
      <c r="AY117" s="99" t="s">
        <v>543</v>
      </c>
      <c r="AZ117" s="99" t="s">
        <v>38</v>
      </c>
      <c r="BA117" s="99" t="s">
        <v>543</v>
      </c>
      <c r="BB117" s="99" t="s">
        <v>38</v>
      </c>
      <c r="BC117" s="99" t="s">
        <v>1182</v>
      </c>
      <c r="BD117" s="99" t="s">
        <v>38</v>
      </c>
      <c r="BE117" s="99" t="s">
        <v>1182</v>
      </c>
      <c r="BF117" s="99" t="s">
        <v>38</v>
      </c>
      <c r="BG117" s="99" t="s">
        <v>543</v>
      </c>
      <c r="BH117" s="99" t="s">
        <v>38</v>
      </c>
      <c r="BI117" s="99" t="s">
        <v>1181</v>
      </c>
      <c r="BJ117" s="99" t="s">
        <v>38</v>
      </c>
      <c r="BK117" s="99" t="s">
        <v>38</v>
      </c>
      <c r="BL117" s="99" t="s">
        <v>38</v>
      </c>
      <c r="BM117" s="99" t="s">
        <v>38</v>
      </c>
      <c r="BN117" s="99" t="s">
        <v>38</v>
      </c>
      <c r="BO117" s="99" t="s">
        <v>38</v>
      </c>
      <c r="BP117" s="99" t="s">
        <v>38</v>
      </c>
      <c r="BQ117" s="99" t="s">
        <v>38</v>
      </c>
      <c r="BR117" s="99" t="s">
        <v>38</v>
      </c>
      <c r="BS117" s="99" t="s">
        <v>38</v>
      </c>
      <c r="BT117" s="99" t="s">
        <v>38</v>
      </c>
      <c r="BU117" s="101" t="s">
        <v>36</v>
      </c>
      <c r="BV117" s="99" t="s">
        <v>38</v>
      </c>
      <c r="BW117" s="99" t="s">
        <v>38</v>
      </c>
      <c r="BX117" s="99" t="s">
        <v>38</v>
      </c>
      <c r="BY117" s="99" t="s">
        <v>1071</v>
      </c>
      <c r="BZ117" s="98" t="s">
        <v>38</v>
      </c>
      <c r="CA117" s="99" t="s">
        <v>1041</v>
      </c>
      <c r="CB117" s="92" t="s">
        <v>1369</v>
      </c>
    </row>
    <row r="118" spans="1:80" ht="40.5">
      <c r="A118" s="97">
        <v>117</v>
      </c>
      <c r="B118" s="99">
        <v>161</v>
      </c>
      <c r="C118" s="99" t="s">
        <v>425</v>
      </c>
      <c r="D118" s="99" t="s">
        <v>563</v>
      </c>
      <c r="E118" s="99" t="s">
        <v>38</v>
      </c>
      <c r="F118" s="99" t="s">
        <v>473</v>
      </c>
      <c r="G118" s="99" t="s">
        <v>563</v>
      </c>
      <c r="H118" s="99" t="s">
        <v>38</v>
      </c>
      <c r="I118" s="98" t="s">
        <v>449</v>
      </c>
      <c r="J118" s="99" t="s">
        <v>679</v>
      </c>
      <c r="K118" s="99" t="s">
        <v>1537</v>
      </c>
      <c r="L118" s="99" t="s">
        <v>152</v>
      </c>
      <c r="M118" s="99" t="s">
        <v>223</v>
      </c>
      <c r="N118" s="99" t="s">
        <v>38</v>
      </c>
      <c r="O118" s="99" t="s">
        <v>986</v>
      </c>
      <c r="P118" s="99" t="s">
        <v>38</v>
      </c>
      <c r="Q118" s="99" t="s">
        <v>38</v>
      </c>
      <c r="R118" s="99" t="s">
        <v>38</v>
      </c>
      <c r="S118" s="99" t="s">
        <v>38</v>
      </c>
      <c r="T118" s="99" t="s">
        <v>38</v>
      </c>
      <c r="U118" s="99" t="s">
        <v>38</v>
      </c>
      <c r="V118" s="99" t="s">
        <v>38</v>
      </c>
      <c r="W118" s="99" t="s">
        <v>38</v>
      </c>
      <c r="X118" s="99" t="s">
        <v>282</v>
      </c>
      <c r="Y118" s="99" t="s">
        <v>982</v>
      </c>
      <c r="Z118" s="98" t="s">
        <v>658</v>
      </c>
      <c r="AA118" s="99" t="s">
        <v>38</v>
      </c>
      <c r="AB118" s="99" t="s">
        <v>38</v>
      </c>
      <c r="AC118" s="99" t="s">
        <v>38</v>
      </c>
      <c r="AD118" s="99" t="s">
        <v>38</v>
      </c>
      <c r="AE118" s="99" t="s">
        <v>543</v>
      </c>
      <c r="AF118" s="99" t="s">
        <v>38</v>
      </c>
      <c r="AG118" s="99" t="s">
        <v>543</v>
      </c>
      <c r="AH118" s="99" t="s">
        <v>38</v>
      </c>
      <c r="AI118" s="99" t="s">
        <v>543</v>
      </c>
      <c r="AJ118" s="99" t="s">
        <v>38</v>
      </c>
      <c r="AK118" s="99" t="s">
        <v>543</v>
      </c>
      <c r="AL118" s="99" t="s">
        <v>38</v>
      </c>
      <c r="AM118" s="99" t="s">
        <v>543</v>
      </c>
      <c r="AN118" s="99" t="s">
        <v>38</v>
      </c>
      <c r="AO118" s="99" t="s">
        <v>543</v>
      </c>
      <c r="AP118" s="99" t="s">
        <v>38</v>
      </c>
      <c r="AQ118" s="99" t="s">
        <v>543</v>
      </c>
      <c r="AR118" s="99" t="s">
        <v>38</v>
      </c>
      <c r="AS118" s="99" t="s">
        <v>543</v>
      </c>
      <c r="AT118" s="99" t="s">
        <v>38</v>
      </c>
      <c r="AU118" s="99" t="s">
        <v>543</v>
      </c>
      <c r="AV118" s="99" t="s">
        <v>38</v>
      </c>
      <c r="AW118" s="99" t="s">
        <v>543</v>
      </c>
      <c r="AX118" s="99" t="s">
        <v>38</v>
      </c>
      <c r="AY118" s="99" t="s">
        <v>1182</v>
      </c>
      <c r="AZ118" s="99" t="s">
        <v>38</v>
      </c>
      <c r="BA118" s="99" t="s">
        <v>543</v>
      </c>
      <c r="BB118" s="99" t="s">
        <v>38</v>
      </c>
      <c r="BC118" s="99" t="s">
        <v>543</v>
      </c>
      <c r="BD118" s="99" t="s">
        <v>38</v>
      </c>
      <c r="BE118" s="99" t="s">
        <v>1182</v>
      </c>
      <c r="BF118" s="99" t="s">
        <v>38</v>
      </c>
      <c r="BG118" s="99" t="s">
        <v>1182</v>
      </c>
      <c r="BH118" s="99" t="s">
        <v>38</v>
      </c>
      <c r="BI118" s="99" t="s">
        <v>1182</v>
      </c>
      <c r="BJ118" s="99" t="s">
        <v>38</v>
      </c>
      <c r="BK118" s="99" t="s">
        <v>38</v>
      </c>
      <c r="BL118" s="99" t="s">
        <v>38</v>
      </c>
      <c r="BM118" s="99" t="s">
        <v>38</v>
      </c>
      <c r="BN118" s="99" t="s">
        <v>38</v>
      </c>
      <c r="BO118" s="99" t="s">
        <v>38</v>
      </c>
      <c r="BP118" s="99" t="s">
        <v>38</v>
      </c>
      <c r="BQ118" s="99" t="s">
        <v>38</v>
      </c>
      <c r="BR118" s="99" t="s">
        <v>38</v>
      </c>
      <c r="BS118" s="99" t="s">
        <v>38</v>
      </c>
      <c r="BT118" s="99" t="s">
        <v>38</v>
      </c>
      <c r="BU118" s="99" t="s">
        <v>36</v>
      </c>
      <c r="BV118" s="99" t="s">
        <v>38</v>
      </c>
      <c r="BW118" s="99" t="s">
        <v>38</v>
      </c>
      <c r="BX118" s="99" t="s">
        <v>38</v>
      </c>
      <c r="BY118" s="98" t="s">
        <v>863</v>
      </c>
      <c r="BZ118" s="98" t="s">
        <v>38</v>
      </c>
      <c r="CA118" s="99" t="s">
        <v>49</v>
      </c>
    </row>
    <row r="119" spans="1:80" ht="18.75">
      <c r="A119" s="97">
        <v>118</v>
      </c>
      <c r="B119" s="99">
        <v>178</v>
      </c>
      <c r="C119" s="99" t="s">
        <v>76</v>
      </c>
      <c r="D119" s="99" t="s">
        <v>563</v>
      </c>
      <c r="E119" s="99" t="s">
        <v>38</v>
      </c>
      <c r="F119" s="99" t="s">
        <v>473</v>
      </c>
      <c r="G119" s="99" t="s">
        <v>563</v>
      </c>
      <c r="H119" s="99" t="s">
        <v>38</v>
      </c>
      <c r="I119" s="99" t="s">
        <v>13</v>
      </c>
      <c r="J119" s="99" t="s">
        <v>331</v>
      </c>
      <c r="K119" s="99" t="s">
        <v>1538</v>
      </c>
      <c r="L119" s="99" t="s">
        <v>793</v>
      </c>
      <c r="M119" s="99" t="s">
        <v>898</v>
      </c>
      <c r="N119" s="126" t="s">
        <v>1652</v>
      </c>
      <c r="O119" s="99" t="s">
        <v>986</v>
      </c>
      <c r="P119" s="99" t="s">
        <v>38</v>
      </c>
      <c r="Q119" s="99" t="s">
        <v>38</v>
      </c>
      <c r="R119" s="99" t="s">
        <v>38</v>
      </c>
      <c r="S119" s="99" t="s">
        <v>38</v>
      </c>
      <c r="T119" s="99" t="s">
        <v>38</v>
      </c>
      <c r="U119" s="99" t="s">
        <v>38</v>
      </c>
      <c r="V119" s="99" t="s">
        <v>38</v>
      </c>
      <c r="W119" s="99" t="s">
        <v>38</v>
      </c>
      <c r="X119" s="99" t="s">
        <v>254</v>
      </c>
      <c r="Y119" s="99" t="s">
        <v>574</v>
      </c>
      <c r="Z119" s="98" t="s">
        <v>1193</v>
      </c>
      <c r="AA119" s="99" t="s">
        <v>38</v>
      </c>
      <c r="AB119" s="99" t="s">
        <v>38</v>
      </c>
      <c r="AC119" s="99" t="s">
        <v>38</v>
      </c>
      <c r="AD119" s="99" t="s">
        <v>38</v>
      </c>
      <c r="AE119" s="99" t="s">
        <v>1181</v>
      </c>
      <c r="AF119" s="99" t="s">
        <v>38</v>
      </c>
      <c r="AG119" s="99" t="s">
        <v>1181</v>
      </c>
      <c r="AH119" s="99" t="s">
        <v>38</v>
      </c>
      <c r="AI119" s="99" t="s">
        <v>1181</v>
      </c>
      <c r="AJ119" s="99" t="s">
        <v>38</v>
      </c>
      <c r="AK119" s="99" t="s">
        <v>1182</v>
      </c>
      <c r="AL119" s="99" t="s">
        <v>38</v>
      </c>
      <c r="AM119" s="99" t="s">
        <v>1181</v>
      </c>
      <c r="AN119" s="99" t="s">
        <v>38</v>
      </c>
      <c r="AO119" s="99" t="s">
        <v>1181</v>
      </c>
      <c r="AP119" s="99" t="s">
        <v>38</v>
      </c>
      <c r="AQ119" s="99" t="s">
        <v>1181</v>
      </c>
      <c r="AR119" s="99" t="s">
        <v>38</v>
      </c>
      <c r="AS119" s="99" t="s">
        <v>1181</v>
      </c>
      <c r="AT119" s="99" t="s">
        <v>38</v>
      </c>
      <c r="AU119" s="99" t="s">
        <v>1182</v>
      </c>
      <c r="AV119" s="99" t="s">
        <v>38</v>
      </c>
      <c r="AW119" s="99" t="s">
        <v>1182</v>
      </c>
      <c r="AX119" s="99" t="s">
        <v>38</v>
      </c>
      <c r="AY119" s="99" t="s">
        <v>1181</v>
      </c>
      <c r="AZ119" s="99" t="s">
        <v>38</v>
      </c>
      <c r="BA119" s="99" t="s">
        <v>543</v>
      </c>
      <c r="BB119" s="99" t="s">
        <v>38</v>
      </c>
      <c r="BC119" s="99" t="s">
        <v>1182</v>
      </c>
      <c r="BD119" s="99" t="s">
        <v>38</v>
      </c>
      <c r="BE119" s="99" t="s">
        <v>1182</v>
      </c>
      <c r="BF119" s="99" t="s">
        <v>38</v>
      </c>
      <c r="BG119" s="99" t="s">
        <v>543</v>
      </c>
      <c r="BH119" s="99" t="s">
        <v>38</v>
      </c>
      <c r="BI119" s="99" t="s">
        <v>1181</v>
      </c>
      <c r="BJ119" s="99" t="s">
        <v>38</v>
      </c>
      <c r="BK119" s="99" t="s">
        <v>38</v>
      </c>
      <c r="BL119" s="99" t="s">
        <v>38</v>
      </c>
      <c r="BM119" s="99" t="s">
        <v>38</v>
      </c>
      <c r="BN119" s="99" t="s">
        <v>38</v>
      </c>
      <c r="BO119" s="99" t="s">
        <v>38</v>
      </c>
      <c r="BP119" s="99" t="s">
        <v>38</v>
      </c>
      <c r="BQ119" s="99" t="s">
        <v>38</v>
      </c>
      <c r="BR119" s="99" t="s">
        <v>38</v>
      </c>
      <c r="BS119" s="99" t="s">
        <v>38</v>
      </c>
      <c r="BT119" s="99" t="s">
        <v>38</v>
      </c>
      <c r="BU119" s="101" t="s">
        <v>218</v>
      </c>
      <c r="BV119" s="99" t="s">
        <v>38</v>
      </c>
      <c r="BW119" s="99" t="s">
        <v>38</v>
      </c>
      <c r="BX119" s="99" t="s">
        <v>38</v>
      </c>
      <c r="BY119" s="99" t="s">
        <v>929</v>
      </c>
      <c r="BZ119" s="104" t="s">
        <v>795</v>
      </c>
      <c r="CA119" s="99" t="s">
        <v>289</v>
      </c>
    </row>
    <row r="120" spans="1:80" ht="27">
      <c r="A120" s="97">
        <v>119</v>
      </c>
      <c r="B120" s="99">
        <v>188</v>
      </c>
      <c r="C120" s="99" t="s">
        <v>382</v>
      </c>
      <c r="D120" s="99" t="s">
        <v>563</v>
      </c>
      <c r="E120" s="99" t="s">
        <v>38</v>
      </c>
      <c r="F120" s="99" t="s">
        <v>473</v>
      </c>
      <c r="G120" s="99" t="s">
        <v>563</v>
      </c>
      <c r="H120" s="99" t="s">
        <v>38</v>
      </c>
      <c r="I120" s="99" t="s">
        <v>330</v>
      </c>
      <c r="J120" s="99" t="s">
        <v>187</v>
      </c>
      <c r="K120" s="99" t="s">
        <v>715</v>
      </c>
      <c r="L120" s="99" t="s">
        <v>468</v>
      </c>
      <c r="M120" s="99" t="s">
        <v>888</v>
      </c>
      <c r="N120" s="99" t="s">
        <v>38</v>
      </c>
      <c r="O120" s="99" t="s">
        <v>722</v>
      </c>
      <c r="P120" s="99" t="s">
        <v>38</v>
      </c>
      <c r="Q120" s="99" t="s">
        <v>38</v>
      </c>
      <c r="R120" s="99" t="s">
        <v>38</v>
      </c>
      <c r="S120" s="99" t="s">
        <v>38</v>
      </c>
      <c r="T120" s="99" t="s">
        <v>38</v>
      </c>
      <c r="U120" s="99" t="s">
        <v>38</v>
      </c>
      <c r="V120" s="99" t="s">
        <v>38</v>
      </c>
      <c r="W120" s="99" t="s">
        <v>38</v>
      </c>
      <c r="X120" s="99" t="s">
        <v>996</v>
      </c>
      <c r="Y120" s="99" t="s">
        <v>979</v>
      </c>
      <c r="Z120" s="98" t="s">
        <v>658</v>
      </c>
      <c r="AA120" s="99" t="s">
        <v>38</v>
      </c>
      <c r="AB120" s="99" t="s">
        <v>38</v>
      </c>
      <c r="AC120" s="99" t="s">
        <v>38</v>
      </c>
      <c r="AD120" s="99" t="s">
        <v>38</v>
      </c>
      <c r="AE120" s="99" t="s">
        <v>1181</v>
      </c>
      <c r="AF120" s="99" t="s">
        <v>38</v>
      </c>
      <c r="AG120" s="99" t="s">
        <v>1181</v>
      </c>
      <c r="AH120" s="99" t="s">
        <v>38</v>
      </c>
      <c r="AI120" s="99" t="s">
        <v>1181</v>
      </c>
      <c r="AJ120" s="99" t="s">
        <v>38</v>
      </c>
      <c r="AK120" s="99" t="s">
        <v>1181</v>
      </c>
      <c r="AL120" s="99" t="s">
        <v>38</v>
      </c>
      <c r="AM120" s="99" t="s">
        <v>1181</v>
      </c>
      <c r="AN120" s="99" t="s">
        <v>38</v>
      </c>
      <c r="AO120" s="99" t="s">
        <v>1181</v>
      </c>
      <c r="AP120" s="99" t="s">
        <v>38</v>
      </c>
      <c r="AQ120" s="99" t="s">
        <v>1181</v>
      </c>
      <c r="AR120" s="99" t="s">
        <v>38</v>
      </c>
      <c r="AS120" s="99" t="s">
        <v>1181</v>
      </c>
      <c r="AT120" s="99" t="s">
        <v>38</v>
      </c>
      <c r="AU120" s="99" t="s">
        <v>1181</v>
      </c>
      <c r="AV120" s="99" t="s">
        <v>38</v>
      </c>
      <c r="AW120" s="99" t="s">
        <v>1181</v>
      </c>
      <c r="AX120" s="99" t="s">
        <v>38</v>
      </c>
      <c r="AY120" s="99" t="s">
        <v>1181</v>
      </c>
      <c r="AZ120" s="99" t="s">
        <v>38</v>
      </c>
      <c r="BA120" s="99" t="s">
        <v>1181</v>
      </c>
      <c r="BB120" s="99" t="s">
        <v>38</v>
      </c>
      <c r="BC120" s="99" t="s">
        <v>1182</v>
      </c>
      <c r="BD120" s="99" t="s">
        <v>38</v>
      </c>
      <c r="BE120" s="99" t="s">
        <v>1182</v>
      </c>
      <c r="BF120" s="99" t="s">
        <v>38</v>
      </c>
      <c r="BG120" s="99" t="s">
        <v>1181</v>
      </c>
      <c r="BH120" s="99" t="s">
        <v>38</v>
      </c>
      <c r="BI120" s="99" t="s">
        <v>1181</v>
      </c>
      <c r="BJ120" s="99" t="s">
        <v>38</v>
      </c>
      <c r="BK120" s="99" t="s">
        <v>38</v>
      </c>
      <c r="BL120" s="99" t="s">
        <v>38</v>
      </c>
      <c r="BM120" s="99" t="s">
        <v>38</v>
      </c>
      <c r="BN120" s="99" t="s">
        <v>38</v>
      </c>
      <c r="BO120" s="99" t="s">
        <v>38</v>
      </c>
      <c r="BP120" s="99" t="s">
        <v>38</v>
      </c>
      <c r="BQ120" s="99" t="s">
        <v>38</v>
      </c>
      <c r="BR120" s="99" t="s">
        <v>38</v>
      </c>
      <c r="BS120" s="99" t="s">
        <v>38</v>
      </c>
      <c r="BT120" s="99" t="s">
        <v>38</v>
      </c>
      <c r="BU120" s="101" t="s">
        <v>226</v>
      </c>
      <c r="BV120" s="99" t="s">
        <v>38</v>
      </c>
      <c r="BW120" s="99" t="s">
        <v>38</v>
      </c>
      <c r="BX120" s="99" t="s">
        <v>38</v>
      </c>
      <c r="BY120" s="99" t="s">
        <v>1071</v>
      </c>
      <c r="BZ120" s="98" t="s">
        <v>1539</v>
      </c>
      <c r="CA120" s="99" t="s">
        <v>638</v>
      </c>
    </row>
    <row r="121" spans="1:80" ht="44.25">
      <c r="A121" s="97">
        <v>120</v>
      </c>
      <c r="B121" s="99">
        <v>34</v>
      </c>
      <c r="C121" s="99" t="s">
        <v>531</v>
      </c>
      <c r="D121" s="99" t="s">
        <v>563</v>
      </c>
      <c r="E121" s="99" t="s">
        <v>38</v>
      </c>
      <c r="F121" s="99" t="s">
        <v>473</v>
      </c>
      <c r="G121" s="99" t="s">
        <v>563</v>
      </c>
      <c r="H121" s="99" t="s">
        <v>38</v>
      </c>
      <c r="I121" s="98" t="s">
        <v>487</v>
      </c>
      <c r="J121" s="99" t="s">
        <v>338</v>
      </c>
      <c r="K121" s="99" t="s">
        <v>1187</v>
      </c>
      <c r="L121" s="99" t="s">
        <v>605</v>
      </c>
      <c r="M121" s="99" t="s">
        <v>808</v>
      </c>
      <c r="N121" s="126" t="s">
        <v>1600</v>
      </c>
      <c r="O121" s="99" t="s">
        <v>722</v>
      </c>
      <c r="P121" s="99" t="s">
        <v>38</v>
      </c>
      <c r="Q121" s="99" t="s">
        <v>38</v>
      </c>
      <c r="R121" s="99" t="s">
        <v>38</v>
      </c>
      <c r="S121" s="99" t="s">
        <v>38</v>
      </c>
      <c r="T121" s="99" t="s">
        <v>38</v>
      </c>
      <c r="U121" s="99" t="s">
        <v>38</v>
      </c>
      <c r="V121" s="99" t="s">
        <v>38</v>
      </c>
      <c r="W121" s="99" t="s">
        <v>38</v>
      </c>
      <c r="X121" s="99" t="s">
        <v>282</v>
      </c>
      <c r="Y121" s="99" t="s">
        <v>574</v>
      </c>
      <c r="Z121" s="98" t="s">
        <v>1262</v>
      </c>
      <c r="AA121" s="99" t="s">
        <v>38</v>
      </c>
      <c r="AB121" s="99" t="s">
        <v>38</v>
      </c>
      <c r="AC121" s="99" t="s">
        <v>38</v>
      </c>
      <c r="AD121" s="99" t="s">
        <v>38</v>
      </c>
      <c r="AE121" s="99" t="s">
        <v>1182</v>
      </c>
      <c r="AF121" s="99" t="s">
        <v>38</v>
      </c>
      <c r="AG121" s="99" t="s">
        <v>1182</v>
      </c>
      <c r="AH121" s="99" t="s">
        <v>38</v>
      </c>
      <c r="AI121" s="99" t="s">
        <v>1182</v>
      </c>
      <c r="AJ121" s="99" t="s">
        <v>38</v>
      </c>
      <c r="AK121" s="99" t="s">
        <v>1182</v>
      </c>
      <c r="AL121" s="99" t="s">
        <v>38</v>
      </c>
      <c r="AM121" s="99" t="s">
        <v>1182</v>
      </c>
      <c r="AN121" s="99" t="s">
        <v>38</v>
      </c>
      <c r="AO121" s="99" t="s">
        <v>1182</v>
      </c>
      <c r="AP121" s="99" t="s">
        <v>38</v>
      </c>
      <c r="AQ121" s="99" t="s">
        <v>1182</v>
      </c>
      <c r="AR121" s="99" t="s">
        <v>38</v>
      </c>
      <c r="AS121" s="99" t="s">
        <v>1182</v>
      </c>
      <c r="AT121" s="99" t="s">
        <v>38</v>
      </c>
      <c r="AU121" s="99" t="s">
        <v>1182</v>
      </c>
      <c r="AV121" s="99" t="s">
        <v>38</v>
      </c>
      <c r="AW121" s="99" t="s">
        <v>1182</v>
      </c>
      <c r="AX121" s="99" t="s">
        <v>38</v>
      </c>
      <c r="AY121" s="101" t="s">
        <v>1181</v>
      </c>
      <c r="AZ121" s="99" t="s">
        <v>38</v>
      </c>
      <c r="BA121" s="99" t="s">
        <v>1182</v>
      </c>
      <c r="BB121" s="99" t="s">
        <v>38</v>
      </c>
      <c r="BC121" s="99" t="s">
        <v>1182</v>
      </c>
      <c r="BD121" s="99" t="s">
        <v>38</v>
      </c>
      <c r="BE121" s="99" t="s">
        <v>1182</v>
      </c>
      <c r="BF121" s="99" t="s">
        <v>38</v>
      </c>
      <c r="BG121" s="101" t="s">
        <v>1367</v>
      </c>
      <c r="BH121" s="99" t="s">
        <v>38</v>
      </c>
      <c r="BI121" s="99" t="s">
        <v>1182</v>
      </c>
      <c r="BJ121" s="99" t="s">
        <v>38</v>
      </c>
      <c r="BK121" s="99" t="s">
        <v>38</v>
      </c>
      <c r="BL121" s="99" t="s">
        <v>38</v>
      </c>
      <c r="BM121" s="99" t="s">
        <v>38</v>
      </c>
      <c r="BN121" s="99" t="s">
        <v>38</v>
      </c>
      <c r="BO121" s="99" t="s">
        <v>38</v>
      </c>
      <c r="BP121" s="99" t="s">
        <v>38</v>
      </c>
      <c r="BQ121" s="99" t="s">
        <v>38</v>
      </c>
      <c r="BR121" s="99" t="s">
        <v>38</v>
      </c>
      <c r="BS121" s="99" t="s">
        <v>38</v>
      </c>
      <c r="BT121" s="99" t="s">
        <v>38</v>
      </c>
      <c r="BU121" s="101" t="s">
        <v>214</v>
      </c>
      <c r="BV121" s="99" t="s">
        <v>38</v>
      </c>
      <c r="BW121" s="99" t="s">
        <v>38</v>
      </c>
      <c r="BX121" s="99" t="s">
        <v>38</v>
      </c>
      <c r="BY121" s="98" t="s">
        <v>1191</v>
      </c>
      <c r="BZ121" s="98" t="s">
        <v>38</v>
      </c>
      <c r="CA121" s="99" t="s">
        <v>1147</v>
      </c>
    </row>
    <row r="122" spans="1:80">
      <c r="A122" s="97">
        <v>121</v>
      </c>
      <c r="B122" s="99">
        <v>139</v>
      </c>
      <c r="C122" s="99" t="s">
        <v>450</v>
      </c>
      <c r="D122" s="99" t="s">
        <v>563</v>
      </c>
      <c r="E122" s="99" t="s">
        <v>38</v>
      </c>
      <c r="F122" s="99" t="s">
        <v>473</v>
      </c>
      <c r="G122" s="99" t="s">
        <v>563</v>
      </c>
      <c r="H122" s="99" t="s">
        <v>38</v>
      </c>
      <c r="I122" s="99" t="s">
        <v>604</v>
      </c>
      <c r="J122" s="99" t="s">
        <v>387</v>
      </c>
      <c r="K122" s="99" t="s">
        <v>738</v>
      </c>
      <c r="L122" s="99" t="s">
        <v>806</v>
      </c>
      <c r="M122" s="99" t="s">
        <v>564</v>
      </c>
      <c r="N122" s="99" t="s">
        <v>38</v>
      </c>
      <c r="O122" s="99" t="s">
        <v>722</v>
      </c>
      <c r="P122" s="99" t="s">
        <v>38</v>
      </c>
      <c r="Q122" s="99" t="s">
        <v>38</v>
      </c>
      <c r="R122" s="99" t="s">
        <v>38</v>
      </c>
      <c r="S122" s="99" t="s">
        <v>38</v>
      </c>
      <c r="T122" s="99" t="s">
        <v>38</v>
      </c>
      <c r="U122" s="99" t="s">
        <v>38</v>
      </c>
      <c r="V122" s="99" t="s">
        <v>38</v>
      </c>
      <c r="W122" s="99" t="s">
        <v>38</v>
      </c>
      <c r="X122" s="99" t="s">
        <v>996</v>
      </c>
      <c r="Y122" s="99" t="s">
        <v>574</v>
      </c>
      <c r="Z122" s="98" t="s">
        <v>658</v>
      </c>
      <c r="AA122" s="99" t="s">
        <v>38</v>
      </c>
      <c r="AB122" s="99" t="s">
        <v>38</v>
      </c>
      <c r="AC122" s="99" t="s">
        <v>38</v>
      </c>
      <c r="AD122" s="99" t="s">
        <v>38</v>
      </c>
      <c r="AE122" s="99" t="s">
        <v>1181</v>
      </c>
      <c r="AF122" s="99" t="s">
        <v>38</v>
      </c>
      <c r="AG122" s="99" t="s">
        <v>1181</v>
      </c>
      <c r="AH122" s="99" t="s">
        <v>38</v>
      </c>
      <c r="AI122" s="99" t="s">
        <v>1181</v>
      </c>
      <c r="AJ122" s="99" t="s">
        <v>38</v>
      </c>
      <c r="AK122" s="99" t="s">
        <v>1181</v>
      </c>
      <c r="AL122" s="99" t="s">
        <v>38</v>
      </c>
      <c r="AM122" s="99" t="s">
        <v>1181</v>
      </c>
      <c r="AN122" s="99" t="s">
        <v>38</v>
      </c>
      <c r="AO122" s="99" t="s">
        <v>1181</v>
      </c>
      <c r="AP122" s="99" t="s">
        <v>38</v>
      </c>
      <c r="AQ122" s="99" t="s">
        <v>1181</v>
      </c>
      <c r="AR122" s="99" t="s">
        <v>38</v>
      </c>
      <c r="AS122" s="99" t="s">
        <v>1181</v>
      </c>
      <c r="AT122" s="99" t="s">
        <v>38</v>
      </c>
      <c r="AU122" s="99" t="s">
        <v>1181</v>
      </c>
      <c r="AV122" s="99" t="s">
        <v>38</v>
      </c>
      <c r="AW122" s="99" t="s">
        <v>1181</v>
      </c>
      <c r="AX122" s="99" t="s">
        <v>38</v>
      </c>
      <c r="AY122" s="99" t="s">
        <v>1181</v>
      </c>
      <c r="AZ122" s="99" t="s">
        <v>38</v>
      </c>
      <c r="BA122" s="99" t="s">
        <v>1181</v>
      </c>
      <c r="BB122" s="99" t="s">
        <v>38</v>
      </c>
      <c r="BC122" s="99" t="s">
        <v>1181</v>
      </c>
      <c r="BD122" s="99" t="s">
        <v>38</v>
      </c>
      <c r="BE122" s="99" t="s">
        <v>1182</v>
      </c>
      <c r="BF122" s="99" t="s">
        <v>38</v>
      </c>
      <c r="BG122" s="99" t="s">
        <v>1181</v>
      </c>
      <c r="BH122" s="99" t="s">
        <v>38</v>
      </c>
      <c r="BI122" s="99" t="s">
        <v>1181</v>
      </c>
      <c r="BJ122" s="99" t="s">
        <v>38</v>
      </c>
      <c r="BK122" s="99" t="s">
        <v>38</v>
      </c>
      <c r="BL122" s="99" t="s">
        <v>38</v>
      </c>
      <c r="BM122" s="99" t="s">
        <v>38</v>
      </c>
      <c r="BN122" s="99" t="s">
        <v>38</v>
      </c>
      <c r="BO122" s="99" t="s">
        <v>38</v>
      </c>
      <c r="BP122" s="99" t="s">
        <v>38</v>
      </c>
      <c r="BQ122" s="99" t="s">
        <v>38</v>
      </c>
      <c r="BR122" s="99" t="s">
        <v>38</v>
      </c>
      <c r="BS122" s="99" t="s">
        <v>38</v>
      </c>
      <c r="BT122" s="99" t="s">
        <v>38</v>
      </c>
      <c r="BU122" s="101" t="s">
        <v>226</v>
      </c>
      <c r="BV122" s="99" t="s">
        <v>38</v>
      </c>
      <c r="BW122" s="99" t="s">
        <v>38</v>
      </c>
      <c r="BX122" s="99" t="s">
        <v>38</v>
      </c>
      <c r="BY122" s="99" t="s">
        <v>1071</v>
      </c>
      <c r="BZ122" s="98" t="s">
        <v>38</v>
      </c>
      <c r="CA122" s="99" t="s">
        <v>1007</v>
      </c>
    </row>
    <row r="123" spans="1:80" s="94" customFormat="1" ht="108">
      <c r="A123" s="97">
        <v>122</v>
      </c>
      <c r="B123" s="100" t="s">
        <v>948</v>
      </c>
      <c r="C123" s="100" t="s">
        <v>375</v>
      </c>
      <c r="D123" s="100" t="s">
        <v>563</v>
      </c>
      <c r="E123" s="100" t="s">
        <v>38</v>
      </c>
      <c r="F123" s="100" t="s">
        <v>473</v>
      </c>
      <c r="G123" s="100" t="s">
        <v>563</v>
      </c>
      <c r="H123" s="100" t="s">
        <v>38</v>
      </c>
      <c r="I123" s="100" t="s">
        <v>271</v>
      </c>
      <c r="J123" s="100" t="s">
        <v>685</v>
      </c>
      <c r="K123" s="100" t="s">
        <v>1392</v>
      </c>
      <c r="L123" s="100" t="s">
        <v>118</v>
      </c>
      <c r="M123" s="100" t="s">
        <v>911</v>
      </c>
      <c r="N123" s="106" t="s">
        <v>1629</v>
      </c>
      <c r="O123" s="99" t="s">
        <v>722</v>
      </c>
      <c r="P123" s="100" t="s">
        <v>38</v>
      </c>
      <c r="Q123" s="100" t="s">
        <v>38</v>
      </c>
      <c r="R123" s="100" t="s">
        <v>38</v>
      </c>
      <c r="S123" s="100" t="s">
        <v>38</v>
      </c>
      <c r="T123" s="100" t="s">
        <v>38</v>
      </c>
      <c r="U123" s="100" t="s">
        <v>38</v>
      </c>
      <c r="V123" s="100" t="s">
        <v>38</v>
      </c>
      <c r="W123" s="100" t="s">
        <v>38</v>
      </c>
      <c r="X123" s="100" t="s">
        <v>996</v>
      </c>
      <c r="Y123" s="100" t="s">
        <v>554</v>
      </c>
      <c r="Z123" s="104" t="s">
        <v>658</v>
      </c>
      <c r="AA123" s="100" t="s">
        <v>38</v>
      </c>
      <c r="AB123" s="100" t="s">
        <v>38</v>
      </c>
      <c r="AC123" s="100" t="s">
        <v>38</v>
      </c>
      <c r="AD123" s="100" t="s">
        <v>38</v>
      </c>
      <c r="AE123" s="99" t="s">
        <v>1181</v>
      </c>
      <c r="AF123" s="100" t="s">
        <v>38</v>
      </c>
      <c r="AG123" s="99" t="s">
        <v>1181</v>
      </c>
      <c r="AH123" s="100" t="s">
        <v>38</v>
      </c>
      <c r="AI123" s="99" t="s">
        <v>1181</v>
      </c>
      <c r="AJ123" s="100" t="s">
        <v>38</v>
      </c>
      <c r="AK123" s="99" t="s">
        <v>1181</v>
      </c>
      <c r="AL123" s="100" t="s">
        <v>38</v>
      </c>
      <c r="AM123" s="99" t="s">
        <v>1181</v>
      </c>
      <c r="AN123" s="100" t="s">
        <v>38</v>
      </c>
      <c r="AO123" s="99" t="s">
        <v>1181</v>
      </c>
      <c r="AP123" s="100" t="s">
        <v>38</v>
      </c>
      <c r="AQ123" s="99" t="s">
        <v>1181</v>
      </c>
      <c r="AR123" s="100" t="s">
        <v>38</v>
      </c>
      <c r="AS123" s="99" t="s">
        <v>1181</v>
      </c>
      <c r="AT123" s="100" t="s">
        <v>38</v>
      </c>
      <c r="AU123" s="99" t="s">
        <v>1181</v>
      </c>
      <c r="AV123" s="100" t="s">
        <v>38</v>
      </c>
      <c r="AW123" s="99" t="s">
        <v>1181</v>
      </c>
      <c r="AX123" s="100" t="s">
        <v>38</v>
      </c>
      <c r="AY123" s="99" t="s">
        <v>1181</v>
      </c>
      <c r="AZ123" s="100" t="s">
        <v>38</v>
      </c>
      <c r="BA123" s="100" t="s">
        <v>543</v>
      </c>
      <c r="BB123" s="100" t="s">
        <v>38</v>
      </c>
      <c r="BC123" s="100" t="s">
        <v>543</v>
      </c>
      <c r="BD123" s="100" t="s">
        <v>38</v>
      </c>
      <c r="BE123" s="100" t="s">
        <v>1182</v>
      </c>
      <c r="BF123" s="100" t="s">
        <v>38</v>
      </c>
      <c r="BG123" s="100" t="s">
        <v>543</v>
      </c>
      <c r="BH123" s="100" t="s">
        <v>38</v>
      </c>
      <c r="BI123" s="100" t="s">
        <v>1181</v>
      </c>
      <c r="BJ123" s="100" t="s">
        <v>38</v>
      </c>
      <c r="BK123" s="100" t="s">
        <v>38</v>
      </c>
      <c r="BL123" s="100" t="s">
        <v>38</v>
      </c>
      <c r="BM123" s="100" t="s">
        <v>38</v>
      </c>
      <c r="BN123" s="100" t="s">
        <v>38</v>
      </c>
      <c r="BO123" s="100" t="s">
        <v>38</v>
      </c>
      <c r="BP123" s="100" t="s">
        <v>38</v>
      </c>
      <c r="BQ123" s="100" t="s">
        <v>38</v>
      </c>
      <c r="BR123" s="100" t="s">
        <v>38</v>
      </c>
      <c r="BS123" s="100" t="s">
        <v>38</v>
      </c>
      <c r="BT123" s="100" t="s">
        <v>38</v>
      </c>
      <c r="BU123" s="100" t="s">
        <v>232</v>
      </c>
      <c r="BV123" s="112"/>
      <c r="BW123" s="100"/>
      <c r="BX123" s="100"/>
      <c r="BY123" s="100" t="s">
        <v>984</v>
      </c>
      <c r="BZ123" s="98" t="s">
        <v>38</v>
      </c>
      <c r="CA123" s="100" t="s">
        <v>1080</v>
      </c>
      <c r="CB123" s="114" t="s">
        <v>590</v>
      </c>
    </row>
    <row r="124" spans="1:80">
      <c r="A124" s="97">
        <v>123</v>
      </c>
      <c r="B124" s="99">
        <v>75</v>
      </c>
      <c r="C124" s="99" t="s">
        <v>310</v>
      </c>
      <c r="D124" s="99" t="s">
        <v>563</v>
      </c>
      <c r="E124" s="99" t="s">
        <v>38</v>
      </c>
      <c r="F124" s="99" t="s">
        <v>473</v>
      </c>
      <c r="G124" s="99" t="s">
        <v>563</v>
      </c>
      <c r="H124" s="99" t="s">
        <v>38</v>
      </c>
      <c r="I124" s="99" t="s">
        <v>633</v>
      </c>
      <c r="J124" s="99" t="s">
        <v>187</v>
      </c>
      <c r="K124" s="99" t="s">
        <v>765</v>
      </c>
      <c r="L124" s="99" t="s">
        <v>846</v>
      </c>
      <c r="M124" s="99" t="s">
        <v>1197</v>
      </c>
      <c r="N124" s="99" t="s">
        <v>38</v>
      </c>
      <c r="O124" s="99" t="s">
        <v>1005</v>
      </c>
      <c r="P124" s="99" t="s">
        <v>38</v>
      </c>
      <c r="Q124" s="99" t="s">
        <v>38</v>
      </c>
      <c r="R124" s="99" t="s">
        <v>38</v>
      </c>
      <c r="S124" s="99" t="s">
        <v>38</v>
      </c>
      <c r="T124" s="99" t="s">
        <v>38</v>
      </c>
      <c r="U124" s="99" t="s">
        <v>38</v>
      </c>
      <c r="V124" s="99" t="s">
        <v>38</v>
      </c>
      <c r="W124" s="99" t="s">
        <v>38</v>
      </c>
      <c r="X124" s="99" t="s">
        <v>282</v>
      </c>
      <c r="Y124" s="99" t="s">
        <v>982</v>
      </c>
      <c r="Z124" s="98" t="s">
        <v>572</v>
      </c>
      <c r="AA124" s="99" t="s">
        <v>38</v>
      </c>
      <c r="AB124" s="99" t="s">
        <v>38</v>
      </c>
      <c r="AC124" s="99" t="s">
        <v>38</v>
      </c>
      <c r="AD124" s="99" t="s">
        <v>38</v>
      </c>
      <c r="AE124" s="99" t="s">
        <v>1181</v>
      </c>
      <c r="AF124" s="99" t="s">
        <v>38</v>
      </c>
      <c r="AG124" s="99" t="s">
        <v>1181</v>
      </c>
      <c r="AH124" s="99" t="s">
        <v>38</v>
      </c>
      <c r="AI124" s="101" t="s">
        <v>1181</v>
      </c>
      <c r="AJ124" s="99" t="s">
        <v>38</v>
      </c>
      <c r="AK124" s="99" t="s">
        <v>1181</v>
      </c>
      <c r="AL124" s="99" t="s">
        <v>38</v>
      </c>
      <c r="AM124" s="99" t="s">
        <v>1181</v>
      </c>
      <c r="AN124" s="99" t="s">
        <v>38</v>
      </c>
      <c r="AO124" s="99" t="s">
        <v>1181</v>
      </c>
      <c r="AP124" s="99" t="s">
        <v>38</v>
      </c>
      <c r="AQ124" s="99" t="s">
        <v>1181</v>
      </c>
      <c r="AR124" s="99" t="s">
        <v>38</v>
      </c>
      <c r="AS124" s="99" t="s">
        <v>1181</v>
      </c>
      <c r="AT124" s="99" t="s">
        <v>38</v>
      </c>
      <c r="AU124" s="99" t="s">
        <v>1181</v>
      </c>
      <c r="AV124" s="99" t="s">
        <v>38</v>
      </c>
      <c r="AW124" s="101" t="s">
        <v>1181</v>
      </c>
      <c r="AX124" s="99" t="s">
        <v>38</v>
      </c>
      <c r="AY124" s="99" t="s">
        <v>1181</v>
      </c>
      <c r="AZ124" s="99" t="s">
        <v>38</v>
      </c>
      <c r="BA124" s="99" t="s">
        <v>1181</v>
      </c>
      <c r="BB124" s="99" t="s">
        <v>38</v>
      </c>
      <c r="BC124" s="101" t="s">
        <v>1181</v>
      </c>
      <c r="BD124" s="99" t="s">
        <v>38</v>
      </c>
      <c r="BE124" s="99" t="s">
        <v>1182</v>
      </c>
      <c r="BF124" s="99" t="s">
        <v>38</v>
      </c>
      <c r="BG124" s="101" t="s">
        <v>1181</v>
      </c>
      <c r="BH124" s="99" t="s">
        <v>38</v>
      </c>
      <c r="BI124" s="99" t="s">
        <v>1181</v>
      </c>
      <c r="BJ124" s="99" t="s">
        <v>38</v>
      </c>
      <c r="BK124" s="99" t="s">
        <v>38</v>
      </c>
      <c r="BL124" s="99" t="s">
        <v>38</v>
      </c>
      <c r="BM124" s="99" t="s">
        <v>38</v>
      </c>
      <c r="BN124" s="99" t="s">
        <v>38</v>
      </c>
      <c r="BO124" s="99" t="s">
        <v>38</v>
      </c>
      <c r="BP124" s="99" t="s">
        <v>38</v>
      </c>
      <c r="BQ124" s="99" t="s">
        <v>38</v>
      </c>
      <c r="BR124" s="99" t="s">
        <v>38</v>
      </c>
      <c r="BS124" s="99" t="s">
        <v>38</v>
      </c>
      <c r="BT124" s="99" t="s">
        <v>38</v>
      </c>
      <c r="BU124" s="101" t="s">
        <v>87</v>
      </c>
      <c r="BV124" s="99" t="s">
        <v>38</v>
      </c>
      <c r="BW124" s="99" t="s">
        <v>38</v>
      </c>
      <c r="BX124" s="99" t="s">
        <v>38</v>
      </c>
      <c r="BY124" s="101" t="s">
        <v>1071</v>
      </c>
      <c r="BZ124" s="98" t="s">
        <v>38</v>
      </c>
      <c r="CA124" s="99" t="s">
        <v>1127</v>
      </c>
    </row>
    <row r="125" spans="1:80" ht="40.5">
      <c r="A125" s="97">
        <v>124</v>
      </c>
      <c r="B125" s="99">
        <v>69</v>
      </c>
      <c r="C125" s="99" t="s">
        <v>253</v>
      </c>
      <c r="D125" s="99" t="s">
        <v>563</v>
      </c>
      <c r="E125" s="99" t="s">
        <v>38</v>
      </c>
      <c r="F125" s="99" t="s">
        <v>473</v>
      </c>
      <c r="G125" s="99" t="s">
        <v>563</v>
      </c>
      <c r="H125" s="99" t="s">
        <v>38</v>
      </c>
      <c r="I125" s="98" t="s">
        <v>797</v>
      </c>
      <c r="J125" s="99" t="s">
        <v>682</v>
      </c>
      <c r="K125" s="99" t="s">
        <v>766</v>
      </c>
      <c r="L125" s="99" t="s">
        <v>850</v>
      </c>
      <c r="M125" s="99" t="s">
        <v>947</v>
      </c>
      <c r="N125" s="99" t="s">
        <v>1628</v>
      </c>
      <c r="O125" s="99" t="s">
        <v>1005</v>
      </c>
      <c r="P125" s="99" t="s">
        <v>38</v>
      </c>
      <c r="Q125" s="99" t="s">
        <v>38</v>
      </c>
      <c r="R125" s="99" t="s">
        <v>38</v>
      </c>
      <c r="S125" s="99" t="s">
        <v>38</v>
      </c>
      <c r="T125" s="99" t="s">
        <v>38</v>
      </c>
      <c r="U125" s="99" t="s">
        <v>38</v>
      </c>
      <c r="V125" s="99" t="s">
        <v>38</v>
      </c>
      <c r="W125" s="99" t="s">
        <v>38</v>
      </c>
      <c r="X125" s="99" t="s">
        <v>282</v>
      </c>
      <c r="Y125" s="99" t="s">
        <v>982</v>
      </c>
      <c r="Z125" s="98" t="s">
        <v>1301</v>
      </c>
      <c r="AA125" s="99" t="s">
        <v>38</v>
      </c>
      <c r="AB125" s="99" t="s">
        <v>38</v>
      </c>
      <c r="AC125" s="99" t="s">
        <v>38</v>
      </c>
      <c r="AD125" s="99" t="s">
        <v>38</v>
      </c>
      <c r="AE125" s="99" t="s">
        <v>1181</v>
      </c>
      <c r="AF125" s="99" t="s">
        <v>38</v>
      </c>
      <c r="AG125" s="99" t="s">
        <v>1181</v>
      </c>
      <c r="AH125" s="99" t="s">
        <v>38</v>
      </c>
      <c r="AI125" s="99" t="s">
        <v>543</v>
      </c>
      <c r="AJ125" s="99" t="s">
        <v>38</v>
      </c>
      <c r="AK125" s="99" t="s">
        <v>543</v>
      </c>
      <c r="AL125" s="99" t="s">
        <v>38</v>
      </c>
      <c r="AM125" s="99" t="s">
        <v>1181</v>
      </c>
      <c r="AN125" s="99" t="s">
        <v>38</v>
      </c>
      <c r="AO125" s="99" t="s">
        <v>1181</v>
      </c>
      <c r="AP125" s="99" t="s">
        <v>38</v>
      </c>
      <c r="AQ125" s="99" t="s">
        <v>1181</v>
      </c>
      <c r="AR125" s="99" t="s">
        <v>38</v>
      </c>
      <c r="AS125" s="99" t="s">
        <v>1181</v>
      </c>
      <c r="AT125" s="99" t="s">
        <v>38</v>
      </c>
      <c r="AU125" s="99" t="s">
        <v>1181</v>
      </c>
      <c r="AV125" s="99" t="s">
        <v>38</v>
      </c>
      <c r="AW125" s="99" t="s">
        <v>1181</v>
      </c>
      <c r="AX125" s="99" t="s">
        <v>38</v>
      </c>
      <c r="AY125" s="99" t="s">
        <v>1181</v>
      </c>
      <c r="AZ125" s="99" t="s">
        <v>38</v>
      </c>
      <c r="BA125" s="99" t="s">
        <v>543</v>
      </c>
      <c r="BB125" s="99" t="s">
        <v>38</v>
      </c>
      <c r="BC125" s="99" t="s">
        <v>1181</v>
      </c>
      <c r="BD125" s="99" t="s">
        <v>38</v>
      </c>
      <c r="BE125" s="99" t="s">
        <v>1182</v>
      </c>
      <c r="BF125" s="99" t="s">
        <v>38</v>
      </c>
      <c r="BG125" s="99" t="s">
        <v>543</v>
      </c>
      <c r="BH125" s="99" t="s">
        <v>38</v>
      </c>
      <c r="BI125" s="101" t="s">
        <v>543</v>
      </c>
      <c r="BJ125" s="99" t="s">
        <v>38</v>
      </c>
      <c r="BK125" s="99" t="s">
        <v>38</v>
      </c>
      <c r="BL125" s="99" t="s">
        <v>38</v>
      </c>
      <c r="BM125" s="99" t="s">
        <v>38</v>
      </c>
      <c r="BN125" s="99" t="s">
        <v>38</v>
      </c>
      <c r="BO125" s="99" t="s">
        <v>38</v>
      </c>
      <c r="BP125" s="99" t="s">
        <v>38</v>
      </c>
      <c r="BQ125" s="99" t="s">
        <v>38</v>
      </c>
      <c r="BR125" s="99" t="s">
        <v>38</v>
      </c>
      <c r="BS125" s="99" t="s">
        <v>38</v>
      </c>
      <c r="BT125" s="99" t="s">
        <v>38</v>
      </c>
      <c r="BU125" s="101" t="s">
        <v>87</v>
      </c>
      <c r="BV125" s="99" t="s">
        <v>38</v>
      </c>
      <c r="BW125" s="99" t="s">
        <v>38</v>
      </c>
      <c r="BX125" s="99" t="s">
        <v>38</v>
      </c>
      <c r="BY125" s="99" t="s">
        <v>1071</v>
      </c>
      <c r="BZ125" s="98" t="s">
        <v>1431</v>
      </c>
      <c r="CA125" s="99" t="s">
        <v>1132</v>
      </c>
    </row>
    <row r="126" spans="1:80" ht="175.5">
      <c r="A126" s="97">
        <v>125</v>
      </c>
      <c r="B126" s="99">
        <v>13</v>
      </c>
      <c r="C126" s="99" t="s">
        <v>550</v>
      </c>
      <c r="D126" s="99" t="s">
        <v>563</v>
      </c>
      <c r="E126" s="99" t="s">
        <v>38</v>
      </c>
      <c r="F126" s="99" t="s">
        <v>473</v>
      </c>
      <c r="G126" s="99" t="s">
        <v>563</v>
      </c>
      <c r="H126" s="99" t="s">
        <v>38</v>
      </c>
      <c r="I126" s="99" t="s">
        <v>671</v>
      </c>
      <c r="J126" s="99" t="s">
        <v>285</v>
      </c>
      <c r="K126" s="99" t="s">
        <v>783</v>
      </c>
      <c r="L126" s="99" t="s">
        <v>884</v>
      </c>
      <c r="M126" s="99" t="s">
        <v>974</v>
      </c>
      <c r="N126" s="99" t="s">
        <v>38</v>
      </c>
      <c r="O126" s="99" t="s">
        <v>1005</v>
      </c>
      <c r="P126" s="99" t="s">
        <v>38</v>
      </c>
      <c r="Q126" s="99" t="s">
        <v>38</v>
      </c>
      <c r="R126" s="99" t="s">
        <v>38</v>
      </c>
      <c r="S126" s="99" t="s">
        <v>38</v>
      </c>
      <c r="T126" s="99" t="s">
        <v>38</v>
      </c>
      <c r="U126" s="99" t="s">
        <v>38</v>
      </c>
      <c r="V126" s="99" t="s">
        <v>38</v>
      </c>
      <c r="W126" s="99" t="s">
        <v>38</v>
      </c>
      <c r="X126" s="99" t="s">
        <v>282</v>
      </c>
      <c r="Y126" s="99" t="s">
        <v>982</v>
      </c>
      <c r="Z126" s="98" t="s">
        <v>572</v>
      </c>
      <c r="AA126" s="99" t="s">
        <v>38</v>
      </c>
      <c r="AB126" s="99" t="s">
        <v>38</v>
      </c>
      <c r="AC126" s="99" t="s">
        <v>38</v>
      </c>
      <c r="AD126" s="99" t="s">
        <v>38</v>
      </c>
      <c r="AE126" s="99" t="s">
        <v>1181</v>
      </c>
      <c r="AF126" s="99" t="s">
        <v>38</v>
      </c>
      <c r="AG126" s="99" t="s">
        <v>1181</v>
      </c>
      <c r="AH126" s="99" t="s">
        <v>38</v>
      </c>
      <c r="AI126" s="99" t="s">
        <v>1182</v>
      </c>
      <c r="AJ126" s="99" t="s">
        <v>38</v>
      </c>
      <c r="AK126" s="99" t="s">
        <v>1182</v>
      </c>
      <c r="AL126" s="99" t="s">
        <v>38</v>
      </c>
      <c r="AM126" s="99" t="s">
        <v>1181</v>
      </c>
      <c r="AN126" s="99" t="s">
        <v>38</v>
      </c>
      <c r="AO126" s="99" t="s">
        <v>1182</v>
      </c>
      <c r="AP126" s="99" t="s">
        <v>38</v>
      </c>
      <c r="AQ126" s="99" t="s">
        <v>1181</v>
      </c>
      <c r="AR126" s="99" t="s">
        <v>38</v>
      </c>
      <c r="AS126" s="99" t="s">
        <v>1181</v>
      </c>
      <c r="AT126" s="99" t="s">
        <v>38</v>
      </c>
      <c r="AU126" s="99" t="s">
        <v>1182</v>
      </c>
      <c r="AV126" s="99" t="s">
        <v>38</v>
      </c>
      <c r="AW126" s="99" t="s">
        <v>1182</v>
      </c>
      <c r="AX126" s="99" t="s">
        <v>38</v>
      </c>
      <c r="AY126" s="99" t="s">
        <v>1181</v>
      </c>
      <c r="AZ126" s="99" t="s">
        <v>38</v>
      </c>
      <c r="BA126" s="99" t="s">
        <v>543</v>
      </c>
      <c r="BB126" s="99" t="s">
        <v>38</v>
      </c>
      <c r="BC126" s="99" t="s">
        <v>543</v>
      </c>
      <c r="BD126" s="99" t="s">
        <v>38</v>
      </c>
      <c r="BE126" s="99" t="s">
        <v>1182</v>
      </c>
      <c r="BF126" s="99" t="s">
        <v>38</v>
      </c>
      <c r="BG126" s="99" t="s">
        <v>543</v>
      </c>
      <c r="BH126" s="99" t="s">
        <v>38</v>
      </c>
      <c r="BI126" s="99" t="s">
        <v>543</v>
      </c>
      <c r="BJ126" s="99" t="s">
        <v>38</v>
      </c>
      <c r="BK126" s="99" t="s">
        <v>38</v>
      </c>
      <c r="BL126" s="99" t="s">
        <v>38</v>
      </c>
      <c r="BM126" s="99" t="s">
        <v>38</v>
      </c>
      <c r="BN126" s="99" t="s">
        <v>38</v>
      </c>
      <c r="BO126" s="99" t="s">
        <v>38</v>
      </c>
      <c r="BP126" s="99" t="s">
        <v>38</v>
      </c>
      <c r="BQ126" s="99" t="s">
        <v>38</v>
      </c>
      <c r="BR126" s="99" t="s">
        <v>38</v>
      </c>
      <c r="BS126" s="99" t="s">
        <v>38</v>
      </c>
      <c r="BT126" s="99" t="s">
        <v>38</v>
      </c>
      <c r="BU126" s="101" t="s">
        <v>227</v>
      </c>
      <c r="BV126" s="99" t="s">
        <v>38</v>
      </c>
      <c r="BW126" s="99" t="s">
        <v>38</v>
      </c>
      <c r="BX126" s="99" t="s">
        <v>38</v>
      </c>
      <c r="BY126" s="98" t="s">
        <v>422</v>
      </c>
      <c r="BZ126" s="98" t="s">
        <v>1540</v>
      </c>
      <c r="CA126" s="99" t="s">
        <v>1155</v>
      </c>
    </row>
    <row r="127" spans="1:80" ht="57.75">
      <c r="A127" s="97">
        <v>126</v>
      </c>
      <c r="B127" s="99">
        <v>45</v>
      </c>
      <c r="C127" s="99" t="s">
        <v>262</v>
      </c>
      <c r="D127" s="99" t="s">
        <v>563</v>
      </c>
      <c r="E127" s="99" t="s">
        <v>38</v>
      </c>
      <c r="F127" s="99" t="s">
        <v>473</v>
      </c>
      <c r="G127" s="99" t="s">
        <v>563</v>
      </c>
      <c r="H127" s="99" t="s">
        <v>38</v>
      </c>
      <c r="I127" s="98" t="s">
        <v>1270</v>
      </c>
      <c r="J127" s="99" t="s">
        <v>187</v>
      </c>
      <c r="K127" s="99" t="s">
        <v>1541</v>
      </c>
      <c r="L127" s="99" t="s">
        <v>336</v>
      </c>
      <c r="M127" s="99" t="s">
        <v>908</v>
      </c>
      <c r="N127" s="126" t="s">
        <v>1627</v>
      </c>
      <c r="O127" s="99" t="s">
        <v>983</v>
      </c>
      <c r="P127" s="99" t="s">
        <v>38</v>
      </c>
      <c r="Q127" s="99" t="s">
        <v>38</v>
      </c>
      <c r="R127" s="99" t="s">
        <v>38</v>
      </c>
      <c r="S127" s="99" t="s">
        <v>38</v>
      </c>
      <c r="T127" s="99" t="s">
        <v>38</v>
      </c>
      <c r="U127" s="99" t="s">
        <v>38</v>
      </c>
      <c r="V127" s="99" t="s">
        <v>38</v>
      </c>
      <c r="W127" s="99" t="s">
        <v>38</v>
      </c>
      <c r="X127" s="99" t="s">
        <v>254</v>
      </c>
      <c r="Y127" s="99" t="s">
        <v>773</v>
      </c>
      <c r="Z127" s="98" t="s">
        <v>244</v>
      </c>
      <c r="AA127" s="99" t="s">
        <v>38</v>
      </c>
      <c r="AB127" s="99" t="s">
        <v>38</v>
      </c>
      <c r="AC127" s="99" t="s">
        <v>38</v>
      </c>
      <c r="AD127" s="99" t="s">
        <v>38</v>
      </c>
      <c r="AE127" s="99" t="s">
        <v>1181</v>
      </c>
      <c r="AF127" s="99" t="s">
        <v>38</v>
      </c>
      <c r="AG127" s="99" t="s">
        <v>1181</v>
      </c>
      <c r="AH127" s="99" t="s">
        <v>38</v>
      </c>
      <c r="AI127" s="99" t="s">
        <v>1182</v>
      </c>
      <c r="AJ127" s="99" t="s">
        <v>38</v>
      </c>
      <c r="AK127" s="99" t="s">
        <v>1182</v>
      </c>
      <c r="AL127" s="99" t="s">
        <v>38</v>
      </c>
      <c r="AM127" s="99" t="s">
        <v>1181</v>
      </c>
      <c r="AN127" s="99" t="s">
        <v>38</v>
      </c>
      <c r="AO127" s="99" t="s">
        <v>1181</v>
      </c>
      <c r="AP127" s="99" t="s">
        <v>38</v>
      </c>
      <c r="AQ127" s="99" t="s">
        <v>1181</v>
      </c>
      <c r="AR127" s="99" t="s">
        <v>38</v>
      </c>
      <c r="AS127" s="99" t="s">
        <v>1181</v>
      </c>
      <c r="AT127" s="99" t="s">
        <v>38</v>
      </c>
      <c r="AU127" s="99" t="s">
        <v>1182</v>
      </c>
      <c r="AV127" s="99" t="s">
        <v>38</v>
      </c>
      <c r="AW127" s="99" t="s">
        <v>1182</v>
      </c>
      <c r="AX127" s="99" t="s">
        <v>38</v>
      </c>
      <c r="AY127" s="99" t="s">
        <v>1181</v>
      </c>
      <c r="AZ127" s="99" t="s">
        <v>38</v>
      </c>
      <c r="BA127" s="99" t="s">
        <v>1181</v>
      </c>
      <c r="BB127" s="99" t="s">
        <v>38</v>
      </c>
      <c r="BC127" s="99" t="s">
        <v>543</v>
      </c>
      <c r="BD127" s="99" t="s">
        <v>38</v>
      </c>
      <c r="BE127" s="99" t="s">
        <v>1182</v>
      </c>
      <c r="BF127" s="99" t="s">
        <v>38</v>
      </c>
      <c r="BG127" s="99" t="s">
        <v>543</v>
      </c>
      <c r="BH127" s="99" t="s">
        <v>38</v>
      </c>
      <c r="BI127" s="99" t="s">
        <v>1182</v>
      </c>
      <c r="BJ127" s="99" t="s">
        <v>38</v>
      </c>
      <c r="BK127" s="99" t="s">
        <v>38</v>
      </c>
      <c r="BL127" s="99" t="s">
        <v>38</v>
      </c>
      <c r="BM127" s="99" t="s">
        <v>38</v>
      </c>
      <c r="BN127" s="99" t="s">
        <v>38</v>
      </c>
      <c r="BO127" s="99" t="s">
        <v>38</v>
      </c>
      <c r="BP127" s="99" t="s">
        <v>38</v>
      </c>
      <c r="BQ127" s="99" t="s">
        <v>38</v>
      </c>
      <c r="BR127" s="99" t="s">
        <v>38</v>
      </c>
      <c r="BS127" s="99" t="s">
        <v>38</v>
      </c>
      <c r="BT127" s="99" t="s">
        <v>38</v>
      </c>
      <c r="BU127" s="101" t="s">
        <v>200</v>
      </c>
      <c r="BV127" s="99" t="s">
        <v>38</v>
      </c>
      <c r="BW127" s="99" t="s">
        <v>38</v>
      </c>
      <c r="BX127" s="99" t="s">
        <v>38</v>
      </c>
      <c r="BY127" s="98" t="s">
        <v>1542</v>
      </c>
      <c r="BZ127" s="98" t="s">
        <v>38</v>
      </c>
      <c r="CA127" s="99" t="s">
        <v>533</v>
      </c>
    </row>
    <row r="128" spans="1:80" ht="40.5">
      <c r="A128" s="97">
        <v>127</v>
      </c>
      <c r="B128" s="99">
        <v>65</v>
      </c>
      <c r="C128" s="99" t="s">
        <v>230</v>
      </c>
      <c r="D128" s="99" t="s">
        <v>563</v>
      </c>
      <c r="E128" s="99" t="s">
        <v>38</v>
      </c>
      <c r="F128" s="99" t="s">
        <v>473</v>
      </c>
      <c r="G128" s="99" t="s">
        <v>563</v>
      </c>
      <c r="H128" s="99" t="s">
        <v>38</v>
      </c>
      <c r="I128" s="98" t="s">
        <v>1271</v>
      </c>
      <c r="J128" s="99" t="s">
        <v>338</v>
      </c>
      <c r="K128" s="99" t="s">
        <v>94</v>
      </c>
      <c r="L128" s="99" t="s">
        <v>269</v>
      </c>
      <c r="M128" s="99" t="s">
        <v>953</v>
      </c>
      <c r="N128" s="99" t="s">
        <v>38</v>
      </c>
      <c r="O128" s="99" t="s">
        <v>983</v>
      </c>
      <c r="P128" s="99" t="s">
        <v>38</v>
      </c>
      <c r="Q128" s="99" t="s">
        <v>38</v>
      </c>
      <c r="R128" s="99" t="s">
        <v>38</v>
      </c>
      <c r="S128" s="99" t="s">
        <v>38</v>
      </c>
      <c r="T128" s="99" t="s">
        <v>38</v>
      </c>
      <c r="U128" s="99" t="s">
        <v>38</v>
      </c>
      <c r="V128" s="99" t="s">
        <v>38</v>
      </c>
      <c r="W128" s="99" t="s">
        <v>38</v>
      </c>
      <c r="X128" s="99" t="s">
        <v>282</v>
      </c>
      <c r="Y128" s="99" t="s">
        <v>982</v>
      </c>
      <c r="Z128" s="98" t="s">
        <v>1296</v>
      </c>
      <c r="AA128" s="99" t="s">
        <v>38</v>
      </c>
      <c r="AB128" s="99" t="s">
        <v>38</v>
      </c>
      <c r="AC128" s="99" t="s">
        <v>38</v>
      </c>
      <c r="AD128" s="99" t="s">
        <v>38</v>
      </c>
      <c r="AE128" s="99" t="s">
        <v>543</v>
      </c>
      <c r="AF128" s="99" t="s">
        <v>38</v>
      </c>
      <c r="AG128" s="99" t="s">
        <v>543</v>
      </c>
      <c r="AH128" s="99" t="s">
        <v>38</v>
      </c>
      <c r="AI128" s="99" t="s">
        <v>1182</v>
      </c>
      <c r="AJ128" s="99" t="s">
        <v>38</v>
      </c>
      <c r="AK128" s="99" t="s">
        <v>1182</v>
      </c>
      <c r="AL128" s="99" t="s">
        <v>38</v>
      </c>
      <c r="AM128" s="99" t="s">
        <v>543</v>
      </c>
      <c r="AN128" s="99" t="s">
        <v>38</v>
      </c>
      <c r="AO128" s="99" t="s">
        <v>543</v>
      </c>
      <c r="AP128" s="99" t="s">
        <v>38</v>
      </c>
      <c r="AQ128" s="99" t="s">
        <v>1181</v>
      </c>
      <c r="AR128" s="99" t="s">
        <v>38</v>
      </c>
      <c r="AS128" s="99" t="s">
        <v>1181</v>
      </c>
      <c r="AT128" s="99" t="s">
        <v>38</v>
      </c>
      <c r="AU128" s="99" t="s">
        <v>1182</v>
      </c>
      <c r="AV128" s="99" t="s">
        <v>38</v>
      </c>
      <c r="AW128" s="99" t="s">
        <v>1182</v>
      </c>
      <c r="AX128" s="99" t="s">
        <v>38</v>
      </c>
      <c r="AY128" s="99" t="s">
        <v>1182</v>
      </c>
      <c r="AZ128" s="99" t="s">
        <v>38</v>
      </c>
      <c r="BA128" s="99" t="s">
        <v>1182</v>
      </c>
      <c r="BB128" s="99" t="s">
        <v>38</v>
      </c>
      <c r="BC128" s="99" t="s">
        <v>1182</v>
      </c>
      <c r="BD128" s="99" t="s">
        <v>38</v>
      </c>
      <c r="BE128" s="99" t="s">
        <v>1182</v>
      </c>
      <c r="BF128" s="99" t="s">
        <v>38</v>
      </c>
      <c r="BG128" s="99" t="s">
        <v>1182</v>
      </c>
      <c r="BH128" s="99" t="s">
        <v>38</v>
      </c>
      <c r="BI128" s="99" t="s">
        <v>1182</v>
      </c>
      <c r="BJ128" s="99" t="s">
        <v>38</v>
      </c>
      <c r="BK128" s="99" t="s">
        <v>38</v>
      </c>
      <c r="BL128" s="99" t="s">
        <v>38</v>
      </c>
      <c r="BM128" s="99" t="s">
        <v>38</v>
      </c>
      <c r="BN128" s="99" t="s">
        <v>38</v>
      </c>
      <c r="BO128" s="99" t="s">
        <v>38</v>
      </c>
      <c r="BP128" s="99" t="s">
        <v>38</v>
      </c>
      <c r="BQ128" s="99" t="s">
        <v>38</v>
      </c>
      <c r="BR128" s="99" t="s">
        <v>38</v>
      </c>
      <c r="BS128" s="99" t="s">
        <v>38</v>
      </c>
      <c r="BT128" s="99" t="s">
        <v>38</v>
      </c>
      <c r="BU128" s="101" t="s">
        <v>214</v>
      </c>
      <c r="BV128" s="99" t="s">
        <v>38</v>
      </c>
      <c r="BW128" s="99" t="s">
        <v>38</v>
      </c>
      <c r="BX128" s="99" t="s">
        <v>38</v>
      </c>
      <c r="BY128" s="98" t="s">
        <v>1543</v>
      </c>
      <c r="BZ128" s="98" t="s">
        <v>1544</v>
      </c>
      <c r="CA128" s="99" t="s">
        <v>1133</v>
      </c>
    </row>
    <row r="129" spans="1:79" ht="27">
      <c r="A129" s="97">
        <v>128</v>
      </c>
      <c r="B129" s="99">
        <v>163</v>
      </c>
      <c r="C129" s="99" t="s">
        <v>267</v>
      </c>
      <c r="D129" s="99" t="s">
        <v>563</v>
      </c>
      <c r="E129" s="99" t="s">
        <v>38</v>
      </c>
      <c r="F129" s="99" t="s">
        <v>473</v>
      </c>
      <c r="G129" s="99" t="s">
        <v>563</v>
      </c>
      <c r="H129" s="99" t="s">
        <v>38</v>
      </c>
      <c r="I129" s="98" t="s">
        <v>761</v>
      </c>
      <c r="J129" s="99" t="s">
        <v>338</v>
      </c>
      <c r="K129" s="99" t="s">
        <v>978</v>
      </c>
      <c r="L129" s="99" t="s">
        <v>1055</v>
      </c>
      <c r="M129" s="99" t="s">
        <v>750</v>
      </c>
      <c r="N129" s="99" t="s">
        <v>38</v>
      </c>
      <c r="O129" s="99" t="s">
        <v>983</v>
      </c>
      <c r="P129" s="99" t="s">
        <v>38</v>
      </c>
      <c r="Q129" s="99" t="s">
        <v>38</v>
      </c>
      <c r="R129" s="99" t="s">
        <v>38</v>
      </c>
      <c r="S129" s="99" t="s">
        <v>38</v>
      </c>
      <c r="T129" s="99" t="s">
        <v>38</v>
      </c>
      <c r="U129" s="99" t="s">
        <v>38</v>
      </c>
      <c r="V129" s="99" t="s">
        <v>38</v>
      </c>
      <c r="W129" s="99" t="s">
        <v>38</v>
      </c>
      <c r="X129" s="99" t="s">
        <v>282</v>
      </c>
      <c r="Y129" s="99" t="s">
        <v>982</v>
      </c>
      <c r="Z129" s="98" t="s">
        <v>658</v>
      </c>
      <c r="AA129" s="99" t="s">
        <v>38</v>
      </c>
      <c r="AB129" s="99" t="s">
        <v>38</v>
      </c>
      <c r="AC129" s="99" t="s">
        <v>38</v>
      </c>
      <c r="AD129" s="99" t="s">
        <v>38</v>
      </c>
      <c r="AE129" s="99" t="s">
        <v>543</v>
      </c>
      <c r="AF129" s="99" t="s">
        <v>38</v>
      </c>
      <c r="AG129" s="99" t="s">
        <v>543</v>
      </c>
      <c r="AH129" s="99" t="s">
        <v>38</v>
      </c>
      <c r="AI129" s="99" t="s">
        <v>1182</v>
      </c>
      <c r="AJ129" s="99" t="s">
        <v>38</v>
      </c>
      <c r="AK129" s="99" t="s">
        <v>1182</v>
      </c>
      <c r="AL129" s="99" t="s">
        <v>38</v>
      </c>
      <c r="AM129" s="99" t="s">
        <v>1181</v>
      </c>
      <c r="AN129" s="99" t="s">
        <v>38</v>
      </c>
      <c r="AO129" s="99" t="s">
        <v>1181</v>
      </c>
      <c r="AP129" s="99" t="s">
        <v>38</v>
      </c>
      <c r="AQ129" s="99" t="s">
        <v>1181</v>
      </c>
      <c r="AR129" s="99" t="s">
        <v>38</v>
      </c>
      <c r="AS129" s="99" t="s">
        <v>1181</v>
      </c>
      <c r="AT129" s="99" t="s">
        <v>38</v>
      </c>
      <c r="AU129" s="99" t="s">
        <v>1182</v>
      </c>
      <c r="AV129" s="99" t="s">
        <v>38</v>
      </c>
      <c r="AW129" s="99" t="s">
        <v>1182</v>
      </c>
      <c r="AX129" s="99" t="s">
        <v>38</v>
      </c>
      <c r="AY129" s="99" t="s">
        <v>1181</v>
      </c>
      <c r="AZ129" s="99" t="s">
        <v>38</v>
      </c>
      <c r="BA129" s="99" t="s">
        <v>543</v>
      </c>
      <c r="BB129" s="99" t="s">
        <v>38</v>
      </c>
      <c r="BC129" s="99" t="s">
        <v>1182</v>
      </c>
      <c r="BD129" s="99" t="s">
        <v>38</v>
      </c>
      <c r="BE129" s="99" t="s">
        <v>1182</v>
      </c>
      <c r="BF129" s="99" t="s">
        <v>38</v>
      </c>
      <c r="BG129" s="99" t="s">
        <v>543</v>
      </c>
      <c r="BH129" s="99" t="s">
        <v>38</v>
      </c>
      <c r="BI129" s="99" t="s">
        <v>1181</v>
      </c>
      <c r="BJ129" s="99" t="s">
        <v>38</v>
      </c>
      <c r="BK129" s="99" t="s">
        <v>38</v>
      </c>
      <c r="BL129" s="99" t="s">
        <v>38</v>
      </c>
      <c r="BM129" s="99" t="s">
        <v>38</v>
      </c>
      <c r="BN129" s="99" t="s">
        <v>38</v>
      </c>
      <c r="BO129" s="99" t="s">
        <v>38</v>
      </c>
      <c r="BP129" s="99" t="s">
        <v>38</v>
      </c>
      <c r="BQ129" s="99" t="s">
        <v>38</v>
      </c>
      <c r="BR129" s="99" t="s">
        <v>38</v>
      </c>
      <c r="BS129" s="99" t="s">
        <v>38</v>
      </c>
      <c r="BT129" s="99" t="s">
        <v>38</v>
      </c>
      <c r="BU129" s="101" t="s">
        <v>200</v>
      </c>
      <c r="BV129" s="99" t="s">
        <v>38</v>
      </c>
      <c r="BW129" s="99" t="s">
        <v>38</v>
      </c>
      <c r="BX129" s="99" t="s">
        <v>38</v>
      </c>
      <c r="BY129" s="99" t="s">
        <v>1073</v>
      </c>
      <c r="BZ129" s="98" t="s">
        <v>38</v>
      </c>
      <c r="CA129" s="99" t="s">
        <v>1041</v>
      </c>
    </row>
    <row r="130" spans="1:79" ht="84.75">
      <c r="A130" s="97">
        <v>129</v>
      </c>
      <c r="B130" s="99">
        <v>68</v>
      </c>
      <c r="C130" s="99" t="s">
        <v>329</v>
      </c>
      <c r="D130" s="99" t="s">
        <v>563</v>
      </c>
      <c r="E130" s="99" t="s">
        <v>38</v>
      </c>
      <c r="F130" s="99" t="s">
        <v>473</v>
      </c>
      <c r="G130" s="99" t="s">
        <v>563</v>
      </c>
      <c r="H130" s="99" t="s">
        <v>38</v>
      </c>
      <c r="I130" s="98" t="s">
        <v>749</v>
      </c>
      <c r="J130" s="99" t="s">
        <v>338</v>
      </c>
      <c r="K130" s="99" t="s">
        <v>483</v>
      </c>
      <c r="L130" s="99" t="s">
        <v>852</v>
      </c>
      <c r="M130" s="99" t="s">
        <v>950</v>
      </c>
      <c r="N130" s="126" t="s">
        <v>1626</v>
      </c>
      <c r="O130" s="99" t="s">
        <v>983</v>
      </c>
      <c r="P130" s="99" t="s">
        <v>38</v>
      </c>
      <c r="Q130" s="99" t="s">
        <v>38</v>
      </c>
      <c r="R130" s="99" t="s">
        <v>38</v>
      </c>
      <c r="S130" s="99" t="s">
        <v>38</v>
      </c>
      <c r="T130" s="99" t="s">
        <v>38</v>
      </c>
      <c r="U130" s="99" t="s">
        <v>38</v>
      </c>
      <c r="V130" s="99" t="s">
        <v>38</v>
      </c>
      <c r="W130" s="99" t="s">
        <v>38</v>
      </c>
      <c r="X130" s="99" t="s">
        <v>705</v>
      </c>
      <c r="Y130" s="99" t="s">
        <v>1028</v>
      </c>
      <c r="Z130" s="98" t="s">
        <v>1255</v>
      </c>
      <c r="AA130" s="99" t="s">
        <v>38</v>
      </c>
      <c r="AB130" s="99" t="s">
        <v>38</v>
      </c>
      <c r="AC130" s="99" t="s">
        <v>38</v>
      </c>
      <c r="AD130" s="99" t="s">
        <v>38</v>
      </c>
      <c r="AE130" s="99" t="s">
        <v>1182</v>
      </c>
      <c r="AF130" s="99" t="s">
        <v>38</v>
      </c>
      <c r="AG130" s="99" t="s">
        <v>1182</v>
      </c>
      <c r="AH130" s="99" t="s">
        <v>38</v>
      </c>
      <c r="AI130" s="99" t="s">
        <v>1182</v>
      </c>
      <c r="AJ130" s="99" t="s">
        <v>38</v>
      </c>
      <c r="AK130" s="99" t="s">
        <v>1182</v>
      </c>
      <c r="AL130" s="99" t="s">
        <v>38</v>
      </c>
      <c r="AM130" s="99" t="s">
        <v>1182</v>
      </c>
      <c r="AN130" s="99" t="s">
        <v>38</v>
      </c>
      <c r="AO130" s="99" t="s">
        <v>1182</v>
      </c>
      <c r="AP130" s="99" t="s">
        <v>38</v>
      </c>
      <c r="AQ130" s="99" t="s">
        <v>1181</v>
      </c>
      <c r="AR130" s="99" t="s">
        <v>38</v>
      </c>
      <c r="AS130" s="99" t="s">
        <v>1181</v>
      </c>
      <c r="AT130" s="99" t="s">
        <v>38</v>
      </c>
      <c r="AU130" s="99" t="s">
        <v>1182</v>
      </c>
      <c r="AV130" s="99" t="s">
        <v>38</v>
      </c>
      <c r="AW130" s="99" t="s">
        <v>1182</v>
      </c>
      <c r="AX130" s="99" t="s">
        <v>38</v>
      </c>
      <c r="AY130" s="99" t="s">
        <v>1182</v>
      </c>
      <c r="AZ130" s="99" t="s">
        <v>38</v>
      </c>
      <c r="BA130" s="99" t="s">
        <v>543</v>
      </c>
      <c r="BB130" s="99" t="s">
        <v>38</v>
      </c>
      <c r="BC130" s="99" t="s">
        <v>1182</v>
      </c>
      <c r="BD130" s="99" t="s">
        <v>38</v>
      </c>
      <c r="BE130" s="99" t="s">
        <v>1182</v>
      </c>
      <c r="BF130" s="99" t="s">
        <v>38</v>
      </c>
      <c r="BG130" s="99" t="s">
        <v>543</v>
      </c>
      <c r="BH130" s="99" t="s">
        <v>38</v>
      </c>
      <c r="BI130" s="99" t="s">
        <v>1182</v>
      </c>
      <c r="BJ130" s="99" t="s">
        <v>38</v>
      </c>
      <c r="BK130" s="99" t="s">
        <v>38</v>
      </c>
      <c r="BL130" s="99" t="s">
        <v>38</v>
      </c>
      <c r="BM130" s="99" t="s">
        <v>38</v>
      </c>
      <c r="BN130" s="99" t="s">
        <v>38</v>
      </c>
      <c r="BO130" s="99" t="s">
        <v>38</v>
      </c>
      <c r="BP130" s="99" t="s">
        <v>38</v>
      </c>
      <c r="BQ130" s="99" t="s">
        <v>38</v>
      </c>
      <c r="BR130" s="99" t="s">
        <v>38</v>
      </c>
      <c r="BS130" s="99" t="s">
        <v>38</v>
      </c>
      <c r="BT130" s="99" t="s">
        <v>38</v>
      </c>
      <c r="BU130" s="101" t="s">
        <v>214</v>
      </c>
      <c r="BV130" s="99" t="s">
        <v>38</v>
      </c>
      <c r="BW130" s="99" t="s">
        <v>38</v>
      </c>
      <c r="BX130" s="99" t="s">
        <v>38</v>
      </c>
      <c r="BY130" s="98" t="s">
        <v>1474</v>
      </c>
      <c r="BZ130" s="104" t="s">
        <v>361</v>
      </c>
      <c r="CA130" s="99" t="s">
        <v>132</v>
      </c>
    </row>
    <row r="131" spans="1:79" ht="108">
      <c r="A131" s="97">
        <v>130</v>
      </c>
      <c r="B131" s="99">
        <v>58</v>
      </c>
      <c r="C131" s="99" t="s">
        <v>328</v>
      </c>
      <c r="D131" s="99" t="s">
        <v>563</v>
      </c>
      <c r="E131" s="99" t="s">
        <v>38</v>
      </c>
      <c r="F131" s="99" t="s">
        <v>473</v>
      </c>
      <c r="G131" s="99" t="s">
        <v>563</v>
      </c>
      <c r="H131" s="99" t="s">
        <v>38</v>
      </c>
      <c r="I131" s="98" t="s">
        <v>1273</v>
      </c>
      <c r="J131" s="99" t="s">
        <v>387</v>
      </c>
      <c r="K131" s="99" t="s">
        <v>759</v>
      </c>
      <c r="L131" s="99" t="s">
        <v>480</v>
      </c>
      <c r="M131" s="99" t="s">
        <v>133</v>
      </c>
      <c r="N131" s="99" t="s">
        <v>38</v>
      </c>
      <c r="O131" s="99" t="s">
        <v>983</v>
      </c>
      <c r="P131" s="99" t="s">
        <v>38</v>
      </c>
      <c r="Q131" s="99" t="s">
        <v>38</v>
      </c>
      <c r="R131" s="99" t="s">
        <v>38</v>
      </c>
      <c r="S131" s="99" t="s">
        <v>38</v>
      </c>
      <c r="T131" s="99" t="s">
        <v>38</v>
      </c>
      <c r="U131" s="99" t="s">
        <v>38</v>
      </c>
      <c r="V131" s="99" t="s">
        <v>38</v>
      </c>
      <c r="W131" s="99" t="s">
        <v>38</v>
      </c>
      <c r="X131" s="99" t="s">
        <v>1023</v>
      </c>
      <c r="Y131" s="99" t="s">
        <v>1028</v>
      </c>
      <c r="Z131" s="98" t="s">
        <v>1299</v>
      </c>
      <c r="AA131" s="99" t="s">
        <v>38</v>
      </c>
      <c r="AB131" s="99" t="s">
        <v>38</v>
      </c>
      <c r="AC131" s="99" t="s">
        <v>38</v>
      </c>
      <c r="AD131" s="99" t="s">
        <v>38</v>
      </c>
      <c r="AE131" s="99" t="s">
        <v>543</v>
      </c>
      <c r="AF131" s="99" t="s">
        <v>38</v>
      </c>
      <c r="AG131" s="99" t="s">
        <v>543</v>
      </c>
      <c r="AH131" s="99" t="s">
        <v>38</v>
      </c>
      <c r="AI131" s="99" t="s">
        <v>543</v>
      </c>
      <c r="AJ131" s="99" t="s">
        <v>38</v>
      </c>
      <c r="AK131" s="99" t="s">
        <v>1182</v>
      </c>
      <c r="AL131" s="99" t="s">
        <v>38</v>
      </c>
      <c r="AM131" s="99" t="s">
        <v>543</v>
      </c>
      <c r="AN131" s="99" t="s">
        <v>38</v>
      </c>
      <c r="AO131" s="99" t="s">
        <v>1181</v>
      </c>
      <c r="AP131" s="99" t="s">
        <v>38</v>
      </c>
      <c r="AQ131" s="99" t="s">
        <v>1181</v>
      </c>
      <c r="AR131" s="99" t="s">
        <v>38</v>
      </c>
      <c r="AS131" s="99" t="s">
        <v>1181</v>
      </c>
      <c r="AT131" s="99" t="s">
        <v>38</v>
      </c>
      <c r="AU131" s="99" t="s">
        <v>1181</v>
      </c>
      <c r="AV131" s="99" t="s">
        <v>38</v>
      </c>
      <c r="AW131" s="99" t="s">
        <v>1182</v>
      </c>
      <c r="AX131" s="99" t="s">
        <v>38</v>
      </c>
      <c r="AY131" s="99" t="s">
        <v>1181</v>
      </c>
      <c r="AZ131" s="99" t="s">
        <v>38</v>
      </c>
      <c r="BA131" s="99" t="s">
        <v>1181</v>
      </c>
      <c r="BB131" s="99" t="s">
        <v>38</v>
      </c>
      <c r="BC131" s="99" t="s">
        <v>543</v>
      </c>
      <c r="BD131" s="99" t="s">
        <v>38</v>
      </c>
      <c r="BE131" s="99" t="s">
        <v>1182</v>
      </c>
      <c r="BF131" s="99" t="s">
        <v>38</v>
      </c>
      <c r="BG131" s="99" t="s">
        <v>1182</v>
      </c>
      <c r="BH131" s="99" t="s">
        <v>38</v>
      </c>
      <c r="BI131" s="99" t="s">
        <v>1181</v>
      </c>
      <c r="BJ131" s="99" t="s">
        <v>38</v>
      </c>
      <c r="BK131" s="99" t="s">
        <v>38</v>
      </c>
      <c r="BL131" s="99" t="s">
        <v>38</v>
      </c>
      <c r="BM131" s="99" t="s">
        <v>38</v>
      </c>
      <c r="BN131" s="99" t="s">
        <v>38</v>
      </c>
      <c r="BO131" s="99" t="s">
        <v>38</v>
      </c>
      <c r="BP131" s="99" t="s">
        <v>38</v>
      </c>
      <c r="BQ131" s="99" t="s">
        <v>38</v>
      </c>
      <c r="BR131" s="99" t="s">
        <v>38</v>
      </c>
      <c r="BS131" s="99" t="s">
        <v>38</v>
      </c>
      <c r="BT131" s="99" t="s">
        <v>38</v>
      </c>
      <c r="BU131" s="101" t="s">
        <v>200</v>
      </c>
      <c r="BV131" s="99" t="s">
        <v>38</v>
      </c>
      <c r="BW131" s="99" t="s">
        <v>38</v>
      </c>
      <c r="BX131" s="99" t="s">
        <v>38</v>
      </c>
      <c r="BY131" s="104" t="s">
        <v>1374</v>
      </c>
      <c r="BZ131" s="98" t="s">
        <v>1545</v>
      </c>
      <c r="CA131" s="99" t="s">
        <v>208</v>
      </c>
    </row>
    <row r="132" spans="1:79" ht="40.5">
      <c r="A132" s="97">
        <v>131</v>
      </c>
      <c r="B132" s="99">
        <v>116</v>
      </c>
      <c r="C132" s="99" t="s">
        <v>317</v>
      </c>
      <c r="D132" s="99" t="s">
        <v>563</v>
      </c>
      <c r="E132" s="99" t="s">
        <v>38</v>
      </c>
      <c r="F132" s="99" t="s">
        <v>473</v>
      </c>
      <c r="G132" s="99" t="s">
        <v>563</v>
      </c>
      <c r="H132" s="99" t="s">
        <v>38</v>
      </c>
      <c r="I132" s="98" t="s">
        <v>781</v>
      </c>
      <c r="J132" s="99" t="s">
        <v>682</v>
      </c>
      <c r="K132" s="99" t="s">
        <v>743</v>
      </c>
      <c r="L132" s="99" t="s">
        <v>804</v>
      </c>
      <c r="M132" s="99" t="s">
        <v>822</v>
      </c>
      <c r="N132" s="99"/>
      <c r="O132" s="99" t="s">
        <v>983</v>
      </c>
      <c r="P132" s="99" t="s">
        <v>38</v>
      </c>
      <c r="Q132" s="99" t="s">
        <v>38</v>
      </c>
      <c r="R132" s="99" t="s">
        <v>38</v>
      </c>
      <c r="S132" s="99" t="s">
        <v>38</v>
      </c>
      <c r="T132" s="99" t="s">
        <v>38</v>
      </c>
      <c r="U132" s="99" t="s">
        <v>38</v>
      </c>
      <c r="V132" s="99" t="s">
        <v>38</v>
      </c>
      <c r="W132" s="99" t="s">
        <v>38</v>
      </c>
      <c r="X132" s="99" t="s">
        <v>254</v>
      </c>
      <c r="Y132" s="99" t="s">
        <v>574</v>
      </c>
      <c r="Z132" s="98" t="s">
        <v>1300</v>
      </c>
      <c r="AA132" s="99" t="s">
        <v>38</v>
      </c>
      <c r="AB132" s="99" t="s">
        <v>38</v>
      </c>
      <c r="AC132" s="99" t="s">
        <v>38</v>
      </c>
      <c r="AD132" s="99" t="s">
        <v>38</v>
      </c>
      <c r="AE132" s="99" t="s">
        <v>1182</v>
      </c>
      <c r="AF132" s="99" t="s">
        <v>38</v>
      </c>
      <c r="AG132" s="99" t="s">
        <v>1182</v>
      </c>
      <c r="AH132" s="99" t="s">
        <v>38</v>
      </c>
      <c r="AI132" s="99" t="s">
        <v>1182</v>
      </c>
      <c r="AJ132" s="99" t="s">
        <v>38</v>
      </c>
      <c r="AK132" s="99" t="s">
        <v>543</v>
      </c>
      <c r="AL132" s="99" t="s">
        <v>1051</v>
      </c>
      <c r="AM132" s="99" t="s">
        <v>1182</v>
      </c>
      <c r="AN132" s="99" t="s">
        <v>38</v>
      </c>
      <c r="AO132" s="99" t="s">
        <v>1182</v>
      </c>
      <c r="AP132" s="99" t="s">
        <v>38</v>
      </c>
      <c r="AQ132" s="99" t="s">
        <v>1181</v>
      </c>
      <c r="AR132" s="99" t="s">
        <v>38</v>
      </c>
      <c r="AS132" s="99" t="s">
        <v>1181</v>
      </c>
      <c r="AT132" s="99" t="s">
        <v>38</v>
      </c>
      <c r="AU132" s="99" t="s">
        <v>1182</v>
      </c>
      <c r="AV132" s="99" t="s">
        <v>38</v>
      </c>
      <c r="AW132" s="99" t="s">
        <v>1182</v>
      </c>
      <c r="AX132" s="99" t="s">
        <v>38</v>
      </c>
      <c r="AY132" s="99" t="s">
        <v>543</v>
      </c>
      <c r="AZ132" s="99" t="s">
        <v>38</v>
      </c>
      <c r="BA132" s="99" t="s">
        <v>543</v>
      </c>
      <c r="BB132" s="99" t="s">
        <v>38</v>
      </c>
      <c r="BC132" s="99" t="s">
        <v>1182</v>
      </c>
      <c r="BD132" s="99" t="s">
        <v>38</v>
      </c>
      <c r="BE132" s="99" t="s">
        <v>1182</v>
      </c>
      <c r="BF132" s="99" t="s">
        <v>38</v>
      </c>
      <c r="BG132" s="99" t="s">
        <v>543</v>
      </c>
      <c r="BH132" s="99" t="s">
        <v>38</v>
      </c>
      <c r="BI132" s="99" t="s">
        <v>1182</v>
      </c>
      <c r="BJ132" s="99" t="s">
        <v>38</v>
      </c>
      <c r="BK132" s="99" t="s">
        <v>38</v>
      </c>
      <c r="BL132" s="99" t="s">
        <v>38</v>
      </c>
      <c r="BM132" s="99" t="s">
        <v>38</v>
      </c>
      <c r="BN132" s="99" t="s">
        <v>38</v>
      </c>
      <c r="BO132" s="99" t="s">
        <v>38</v>
      </c>
      <c r="BP132" s="99" t="s">
        <v>38</v>
      </c>
      <c r="BQ132" s="99" t="s">
        <v>38</v>
      </c>
      <c r="BR132" s="99" t="s">
        <v>38</v>
      </c>
      <c r="BS132" s="99" t="s">
        <v>38</v>
      </c>
      <c r="BT132" s="99" t="s">
        <v>38</v>
      </c>
      <c r="BU132" s="99" t="s">
        <v>200</v>
      </c>
      <c r="BV132" s="99" t="s">
        <v>38</v>
      </c>
      <c r="BW132" s="99" t="s">
        <v>38</v>
      </c>
      <c r="BX132" s="99" t="s">
        <v>38</v>
      </c>
      <c r="BY132" s="98" t="s">
        <v>1546</v>
      </c>
      <c r="BZ132" s="98" t="s">
        <v>316</v>
      </c>
      <c r="CA132" s="99" t="s">
        <v>1014</v>
      </c>
    </row>
    <row r="133" spans="1:79" ht="27">
      <c r="A133" s="97">
        <v>132</v>
      </c>
      <c r="B133" s="99">
        <v>144</v>
      </c>
      <c r="C133" s="99" t="s">
        <v>444</v>
      </c>
      <c r="D133" s="99" t="s">
        <v>563</v>
      </c>
      <c r="E133" s="99" t="s">
        <v>38</v>
      </c>
      <c r="F133" s="99" t="s">
        <v>473</v>
      </c>
      <c r="G133" s="99" t="s">
        <v>563</v>
      </c>
      <c r="H133" s="99" t="s">
        <v>38</v>
      </c>
      <c r="I133" s="98" t="s">
        <v>1231</v>
      </c>
      <c r="J133" s="99" t="s">
        <v>21</v>
      </c>
      <c r="K133" s="99" t="s">
        <v>1506</v>
      </c>
      <c r="L133" s="99" t="s">
        <v>803</v>
      </c>
      <c r="M133" s="99" t="s">
        <v>635</v>
      </c>
      <c r="N133" s="99" t="s">
        <v>38</v>
      </c>
      <c r="O133" s="99" t="s">
        <v>983</v>
      </c>
      <c r="P133" s="99" t="s">
        <v>38</v>
      </c>
      <c r="Q133" s="99" t="s">
        <v>38</v>
      </c>
      <c r="R133" s="99" t="s">
        <v>38</v>
      </c>
      <c r="S133" s="99" t="s">
        <v>38</v>
      </c>
      <c r="T133" s="99" t="s">
        <v>38</v>
      </c>
      <c r="U133" s="99" t="s">
        <v>38</v>
      </c>
      <c r="V133" s="99" t="s">
        <v>38</v>
      </c>
      <c r="W133" s="99" t="s">
        <v>38</v>
      </c>
      <c r="X133" s="99" t="s">
        <v>188</v>
      </c>
      <c r="Y133" s="99" t="s">
        <v>684</v>
      </c>
      <c r="Z133" s="98" t="s">
        <v>1302</v>
      </c>
      <c r="AA133" s="99" t="s">
        <v>38</v>
      </c>
      <c r="AB133" s="99" t="s">
        <v>38</v>
      </c>
      <c r="AC133" s="99" t="s">
        <v>38</v>
      </c>
      <c r="AD133" s="99" t="s">
        <v>38</v>
      </c>
      <c r="AE133" s="99" t="s">
        <v>543</v>
      </c>
      <c r="AF133" s="99" t="s">
        <v>38</v>
      </c>
      <c r="AG133" s="99" t="s">
        <v>543</v>
      </c>
      <c r="AH133" s="99" t="s">
        <v>38</v>
      </c>
      <c r="AI133" s="99" t="s">
        <v>1182</v>
      </c>
      <c r="AJ133" s="99" t="s">
        <v>38</v>
      </c>
      <c r="AK133" s="99" t="s">
        <v>543</v>
      </c>
      <c r="AL133" s="99" t="s">
        <v>38</v>
      </c>
      <c r="AM133" s="99" t="s">
        <v>543</v>
      </c>
      <c r="AN133" s="99" t="s">
        <v>38</v>
      </c>
      <c r="AO133" s="99" t="s">
        <v>543</v>
      </c>
      <c r="AP133" s="99" t="s">
        <v>38</v>
      </c>
      <c r="AQ133" s="99" t="s">
        <v>1181</v>
      </c>
      <c r="AR133" s="99" t="s">
        <v>38</v>
      </c>
      <c r="AS133" s="99" t="s">
        <v>1181</v>
      </c>
      <c r="AT133" s="99" t="s">
        <v>38</v>
      </c>
      <c r="AU133" s="99" t="s">
        <v>1182</v>
      </c>
      <c r="AV133" s="99" t="s">
        <v>38</v>
      </c>
      <c r="AW133" s="99" t="s">
        <v>1182</v>
      </c>
      <c r="AX133" s="99" t="s">
        <v>38</v>
      </c>
      <c r="AY133" s="99" t="s">
        <v>543</v>
      </c>
      <c r="AZ133" s="99" t="s">
        <v>38</v>
      </c>
      <c r="BA133" s="99" t="s">
        <v>543</v>
      </c>
      <c r="BB133" s="99" t="s">
        <v>38</v>
      </c>
      <c r="BC133" s="99" t="s">
        <v>543</v>
      </c>
      <c r="BD133" s="99" t="s">
        <v>38</v>
      </c>
      <c r="BE133" s="99" t="s">
        <v>1182</v>
      </c>
      <c r="BF133" s="99" t="s">
        <v>38</v>
      </c>
      <c r="BG133" s="99" t="s">
        <v>1182</v>
      </c>
      <c r="BH133" s="99" t="s">
        <v>38</v>
      </c>
      <c r="BI133" s="99" t="s">
        <v>543</v>
      </c>
      <c r="BJ133" s="99" t="s">
        <v>38</v>
      </c>
      <c r="BK133" s="99" t="s">
        <v>38</v>
      </c>
      <c r="BL133" s="99" t="s">
        <v>38</v>
      </c>
      <c r="BM133" s="99" t="s">
        <v>38</v>
      </c>
      <c r="BN133" s="99" t="s">
        <v>38</v>
      </c>
      <c r="BO133" s="99" t="s">
        <v>38</v>
      </c>
      <c r="BP133" s="99" t="s">
        <v>38</v>
      </c>
      <c r="BQ133" s="99" t="s">
        <v>38</v>
      </c>
      <c r="BR133" s="99" t="s">
        <v>38</v>
      </c>
      <c r="BS133" s="99" t="s">
        <v>38</v>
      </c>
      <c r="BT133" s="99" t="s">
        <v>38</v>
      </c>
      <c r="BU133" s="99" t="s">
        <v>1383</v>
      </c>
      <c r="BV133" s="99" t="s">
        <v>38</v>
      </c>
      <c r="BW133" s="99" t="s">
        <v>38</v>
      </c>
      <c r="BX133" s="99" t="s">
        <v>38</v>
      </c>
      <c r="BY133" s="99" t="s">
        <v>65</v>
      </c>
      <c r="BZ133" s="98" t="s">
        <v>38</v>
      </c>
      <c r="CA133" s="99" t="s">
        <v>973</v>
      </c>
    </row>
    <row r="134" spans="1:79" ht="84.75">
      <c r="A134" s="97">
        <v>133</v>
      </c>
      <c r="B134" s="99">
        <v>57</v>
      </c>
      <c r="C134" s="99" t="s">
        <v>414</v>
      </c>
      <c r="D134" s="99" t="s">
        <v>563</v>
      </c>
      <c r="E134" s="99" t="s">
        <v>38</v>
      </c>
      <c r="F134" s="99" t="s">
        <v>473</v>
      </c>
      <c r="G134" s="99" t="s">
        <v>563</v>
      </c>
      <c r="H134" s="99" t="s">
        <v>38</v>
      </c>
      <c r="I134" s="105" t="s">
        <v>279</v>
      </c>
      <c r="J134" s="99" t="s">
        <v>706</v>
      </c>
      <c r="K134" s="99" t="s">
        <v>1547</v>
      </c>
      <c r="L134" s="99" t="s">
        <v>818</v>
      </c>
      <c r="M134" s="99" t="s">
        <v>958</v>
      </c>
      <c r="N134" s="126" t="s">
        <v>1625</v>
      </c>
      <c r="O134" s="99" t="s">
        <v>983</v>
      </c>
      <c r="P134" s="99" t="s">
        <v>38</v>
      </c>
      <c r="Q134" s="99" t="s">
        <v>38</v>
      </c>
      <c r="R134" s="99" t="s">
        <v>38</v>
      </c>
      <c r="S134" s="99" t="s">
        <v>38</v>
      </c>
      <c r="T134" s="99" t="s">
        <v>38</v>
      </c>
      <c r="U134" s="99" t="s">
        <v>38</v>
      </c>
      <c r="V134" s="99" t="s">
        <v>38</v>
      </c>
      <c r="W134" s="99" t="s">
        <v>38</v>
      </c>
      <c r="X134" s="99" t="s">
        <v>282</v>
      </c>
      <c r="Y134" s="99" t="s">
        <v>982</v>
      </c>
      <c r="Z134" s="98" t="s">
        <v>1303</v>
      </c>
      <c r="AA134" s="99" t="s">
        <v>38</v>
      </c>
      <c r="AB134" s="99" t="s">
        <v>38</v>
      </c>
      <c r="AC134" s="99" t="s">
        <v>38</v>
      </c>
      <c r="AD134" s="99" t="s">
        <v>38</v>
      </c>
      <c r="AE134" s="99" t="s">
        <v>543</v>
      </c>
      <c r="AF134" s="99" t="s">
        <v>38</v>
      </c>
      <c r="AG134" s="99" t="s">
        <v>543</v>
      </c>
      <c r="AH134" s="99" t="s">
        <v>38</v>
      </c>
      <c r="AI134" s="99" t="s">
        <v>1182</v>
      </c>
      <c r="AJ134" s="99" t="s">
        <v>38</v>
      </c>
      <c r="AK134" s="99" t="s">
        <v>1182</v>
      </c>
      <c r="AL134" s="99" t="s">
        <v>38</v>
      </c>
      <c r="AM134" s="99" t="s">
        <v>543</v>
      </c>
      <c r="AN134" s="99" t="s">
        <v>38</v>
      </c>
      <c r="AO134" s="99" t="s">
        <v>1182</v>
      </c>
      <c r="AP134" s="99" t="s">
        <v>38</v>
      </c>
      <c r="AQ134" s="99" t="s">
        <v>543</v>
      </c>
      <c r="AR134" s="99" t="s">
        <v>38</v>
      </c>
      <c r="AS134" s="99" t="s">
        <v>543</v>
      </c>
      <c r="AT134" s="99" t="s">
        <v>38</v>
      </c>
      <c r="AU134" s="99" t="s">
        <v>543</v>
      </c>
      <c r="AV134" s="99" t="s">
        <v>38</v>
      </c>
      <c r="AW134" s="99" t="s">
        <v>543</v>
      </c>
      <c r="AX134" s="99" t="s">
        <v>38</v>
      </c>
      <c r="AY134" s="99" t="s">
        <v>543</v>
      </c>
      <c r="AZ134" s="99" t="s">
        <v>38</v>
      </c>
      <c r="BA134" s="99" t="s">
        <v>1182</v>
      </c>
      <c r="BB134" s="99" t="s">
        <v>38</v>
      </c>
      <c r="BC134" s="99" t="s">
        <v>543</v>
      </c>
      <c r="BD134" s="99" t="s">
        <v>38</v>
      </c>
      <c r="BE134" s="99" t="s">
        <v>1182</v>
      </c>
      <c r="BF134" s="99" t="s">
        <v>38</v>
      </c>
      <c r="BG134" s="99" t="s">
        <v>1182</v>
      </c>
      <c r="BH134" s="99" t="s">
        <v>38</v>
      </c>
      <c r="BI134" s="99" t="s">
        <v>1182</v>
      </c>
      <c r="BJ134" s="99" t="s">
        <v>38</v>
      </c>
      <c r="BK134" s="99" t="s">
        <v>38</v>
      </c>
      <c r="BL134" s="99" t="s">
        <v>38</v>
      </c>
      <c r="BM134" s="99" t="s">
        <v>38</v>
      </c>
      <c r="BN134" s="99" t="s">
        <v>38</v>
      </c>
      <c r="BO134" s="99" t="s">
        <v>38</v>
      </c>
      <c r="BP134" s="99" t="s">
        <v>38</v>
      </c>
      <c r="BQ134" s="99" t="s">
        <v>38</v>
      </c>
      <c r="BR134" s="99" t="s">
        <v>38</v>
      </c>
      <c r="BS134" s="99" t="s">
        <v>38</v>
      </c>
      <c r="BT134" s="99" t="s">
        <v>38</v>
      </c>
      <c r="BU134" s="99" t="s">
        <v>209</v>
      </c>
      <c r="BV134" s="99" t="s">
        <v>38</v>
      </c>
      <c r="BW134" s="99" t="s">
        <v>38</v>
      </c>
      <c r="BX134" s="99" t="s">
        <v>38</v>
      </c>
      <c r="BY134" s="98" t="s">
        <v>1548</v>
      </c>
      <c r="BZ134" s="98" t="s">
        <v>38</v>
      </c>
      <c r="CA134" s="99" t="s">
        <v>109</v>
      </c>
    </row>
    <row r="135" spans="1:79" ht="81">
      <c r="A135" s="97">
        <v>134</v>
      </c>
      <c r="B135" s="99">
        <v>49</v>
      </c>
      <c r="C135" s="99" t="s">
        <v>524</v>
      </c>
      <c r="D135" s="99" t="s">
        <v>563</v>
      </c>
      <c r="E135" s="99" t="s">
        <v>38</v>
      </c>
      <c r="F135" s="99" t="s">
        <v>473</v>
      </c>
      <c r="G135" s="99" t="s">
        <v>563</v>
      </c>
      <c r="H135" s="99" t="s">
        <v>38</v>
      </c>
      <c r="I135" s="99" t="s">
        <v>694</v>
      </c>
      <c r="J135" s="99" t="s">
        <v>702</v>
      </c>
      <c r="K135" s="99" t="s">
        <v>727</v>
      </c>
      <c r="L135" s="99" t="s">
        <v>862</v>
      </c>
      <c r="M135" s="99" t="s">
        <v>360</v>
      </c>
      <c r="N135" s="99"/>
      <c r="O135" s="99" t="s">
        <v>983</v>
      </c>
      <c r="P135" s="99" t="s">
        <v>38</v>
      </c>
      <c r="Q135" s="99" t="s">
        <v>38</v>
      </c>
      <c r="R135" s="99" t="s">
        <v>38</v>
      </c>
      <c r="S135" s="99" t="s">
        <v>38</v>
      </c>
      <c r="T135" s="99" t="s">
        <v>38</v>
      </c>
      <c r="U135" s="99" t="s">
        <v>38</v>
      </c>
      <c r="V135" s="99" t="s">
        <v>38</v>
      </c>
      <c r="W135" s="99" t="s">
        <v>38</v>
      </c>
      <c r="X135" s="99" t="s">
        <v>282</v>
      </c>
      <c r="Y135" s="99" t="s">
        <v>982</v>
      </c>
      <c r="Z135" s="98" t="s">
        <v>1317</v>
      </c>
      <c r="AA135" s="99" t="s">
        <v>38</v>
      </c>
      <c r="AB135" s="99" t="s">
        <v>38</v>
      </c>
      <c r="AC135" s="99" t="s">
        <v>38</v>
      </c>
      <c r="AD135" s="99" t="s">
        <v>38</v>
      </c>
      <c r="AE135" s="99" t="s">
        <v>543</v>
      </c>
      <c r="AF135" s="99" t="s">
        <v>38</v>
      </c>
      <c r="AG135" s="99" t="s">
        <v>543</v>
      </c>
      <c r="AH135" s="99" t="s">
        <v>38</v>
      </c>
      <c r="AI135" s="99" t="s">
        <v>1181</v>
      </c>
      <c r="AJ135" s="99" t="s">
        <v>38</v>
      </c>
      <c r="AK135" s="99" t="s">
        <v>1181</v>
      </c>
      <c r="AL135" s="99" t="s">
        <v>38</v>
      </c>
      <c r="AM135" s="99" t="s">
        <v>543</v>
      </c>
      <c r="AN135" s="99" t="s">
        <v>38</v>
      </c>
      <c r="AO135" s="99" t="s">
        <v>1181</v>
      </c>
      <c r="AP135" s="99" t="s">
        <v>38</v>
      </c>
      <c r="AQ135" s="99" t="s">
        <v>1181</v>
      </c>
      <c r="AR135" s="99" t="s">
        <v>38</v>
      </c>
      <c r="AS135" s="99" t="s">
        <v>1181</v>
      </c>
      <c r="AT135" s="99" t="s">
        <v>38</v>
      </c>
      <c r="AU135" s="101" t="s">
        <v>1181</v>
      </c>
      <c r="AV135" s="99" t="s">
        <v>38</v>
      </c>
      <c r="AW135" s="101" t="s">
        <v>1181</v>
      </c>
      <c r="AX135" s="99" t="s">
        <v>38</v>
      </c>
      <c r="AY135" s="99" t="s">
        <v>1181</v>
      </c>
      <c r="AZ135" s="99" t="s">
        <v>38</v>
      </c>
      <c r="BA135" s="99" t="s">
        <v>543</v>
      </c>
      <c r="BB135" s="99" t="s">
        <v>38</v>
      </c>
      <c r="BC135" s="101" t="s">
        <v>1181</v>
      </c>
      <c r="BD135" s="99" t="s">
        <v>38</v>
      </c>
      <c r="BE135" s="101" t="s">
        <v>1367</v>
      </c>
      <c r="BF135" s="99" t="s">
        <v>38</v>
      </c>
      <c r="BG135" s="99" t="s">
        <v>543</v>
      </c>
      <c r="BH135" s="99" t="s">
        <v>38</v>
      </c>
      <c r="BI135" s="99" t="s">
        <v>1181</v>
      </c>
      <c r="BJ135" s="99" t="s">
        <v>38</v>
      </c>
      <c r="BK135" s="99" t="s">
        <v>38</v>
      </c>
      <c r="BL135" s="99" t="s">
        <v>38</v>
      </c>
      <c r="BM135" s="99" t="s">
        <v>38</v>
      </c>
      <c r="BN135" s="99" t="s">
        <v>38</v>
      </c>
      <c r="BO135" s="99" t="s">
        <v>38</v>
      </c>
      <c r="BP135" s="99" t="s">
        <v>38</v>
      </c>
      <c r="BQ135" s="99" t="s">
        <v>38</v>
      </c>
      <c r="BR135" s="99" t="s">
        <v>38</v>
      </c>
      <c r="BS135" s="99" t="s">
        <v>38</v>
      </c>
      <c r="BT135" s="99" t="s">
        <v>38</v>
      </c>
      <c r="BU135" s="101" t="s">
        <v>214</v>
      </c>
      <c r="BV135" s="99" t="s">
        <v>38</v>
      </c>
      <c r="BW135" s="99" t="s">
        <v>38</v>
      </c>
      <c r="BX135" s="99" t="s">
        <v>38</v>
      </c>
      <c r="BY135" s="98" t="s">
        <v>1549</v>
      </c>
      <c r="BZ135" s="98" t="s">
        <v>38</v>
      </c>
      <c r="CA135" s="99" t="s">
        <v>1143</v>
      </c>
    </row>
    <row r="136" spans="1:79" ht="30.75">
      <c r="A136" s="97">
        <v>135</v>
      </c>
      <c r="B136" s="99">
        <v>7</v>
      </c>
      <c r="C136" s="99" t="s">
        <v>558</v>
      </c>
      <c r="D136" s="99" t="s">
        <v>563</v>
      </c>
      <c r="E136" s="99" t="s">
        <v>38</v>
      </c>
      <c r="F136" s="99" t="s">
        <v>473</v>
      </c>
      <c r="G136" s="99" t="s">
        <v>563</v>
      </c>
      <c r="H136" s="99" t="s">
        <v>38</v>
      </c>
      <c r="I136" s="98" t="s">
        <v>697</v>
      </c>
      <c r="J136" s="99" t="s">
        <v>577</v>
      </c>
      <c r="K136" s="99" t="s">
        <v>1507</v>
      </c>
      <c r="L136" s="99" t="s">
        <v>79</v>
      </c>
      <c r="M136" s="99" t="s">
        <v>975</v>
      </c>
      <c r="N136" s="126" t="s">
        <v>1603</v>
      </c>
      <c r="O136" s="99" t="s">
        <v>983</v>
      </c>
      <c r="P136" s="99" t="s">
        <v>38</v>
      </c>
      <c r="Q136" s="99" t="s">
        <v>38</v>
      </c>
      <c r="R136" s="99" t="s">
        <v>38</v>
      </c>
      <c r="S136" s="99" t="s">
        <v>38</v>
      </c>
      <c r="T136" s="99" t="s">
        <v>38</v>
      </c>
      <c r="U136" s="99" t="s">
        <v>38</v>
      </c>
      <c r="V136" s="99" t="s">
        <v>38</v>
      </c>
      <c r="W136" s="99" t="s">
        <v>38</v>
      </c>
      <c r="X136" s="99" t="s">
        <v>56</v>
      </c>
      <c r="Y136" s="99" t="s">
        <v>982</v>
      </c>
      <c r="Z136" s="98" t="s">
        <v>1298</v>
      </c>
      <c r="AA136" s="99" t="s">
        <v>38</v>
      </c>
      <c r="AB136" s="99" t="s">
        <v>38</v>
      </c>
      <c r="AC136" s="99" t="s">
        <v>38</v>
      </c>
      <c r="AD136" s="99" t="s">
        <v>38</v>
      </c>
      <c r="AE136" s="99" t="s">
        <v>1181</v>
      </c>
      <c r="AF136" s="99" t="s">
        <v>38</v>
      </c>
      <c r="AG136" s="99" t="s">
        <v>1181</v>
      </c>
      <c r="AH136" s="99" t="s">
        <v>38</v>
      </c>
      <c r="AI136" s="99" t="s">
        <v>543</v>
      </c>
      <c r="AJ136" s="99" t="s">
        <v>38</v>
      </c>
      <c r="AK136" s="99" t="s">
        <v>543</v>
      </c>
      <c r="AL136" s="99" t="s">
        <v>38</v>
      </c>
      <c r="AM136" s="99" t="s">
        <v>1181</v>
      </c>
      <c r="AN136" s="99" t="s">
        <v>38</v>
      </c>
      <c r="AO136" s="99" t="s">
        <v>1181</v>
      </c>
      <c r="AP136" s="99" t="s">
        <v>38</v>
      </c>
      <c r="AQ136" s="99" t="s">
        <v>1181</v>
      </c>
      <c r="AR136" s="99" t="s">
        <v>38</v>
      </c>
      <c r="AS136" s="99" t="s">
        <v>1181</v>
      </c>
      <c r="AT136" s="99" t="s">
        <v>38</v>
      </c>
      <c r="AU136" s="99" t="s">
        <v>543</v>
      </c>
      <c r="AV136" s="99" t="s">
        <v>38</v>
      </c>
      <c r="AW136" s="99" t="s">
        <v>543</v>
      </c>
      <c r="AX136" s="99" t="s">
        <v>38</v>
      </c>
      <c r="AY136" s="99" t="s">
        <v>1181</v>
      </c>
      <c r="AZ136" s="99" t="s">
        <v>38</v>
      </c>
      <c r="BA136" s="99" t="s">
        <v>1181</v>
      </c>
      <c r="BB136" s="99" t="s">
        <v>38</v>
      </c>
      <c r="BC136" s="99" t="s">
        <v>1182</v>
      </c>
      <c r="BD136" s="99" t="s">
        <v>38</v>
      </c>
      <c r="BE136" s="99" t="s">
        <v>1182</v>
      </c>
      <c r="BF136" s="99" t="s">
        <v>38</v>
      </c>
      <c r="BG136" s="99" t="s">
        <v>1182</v>
      </c>
      <c r="BH136" s="99" t="s">
        <v>38</v>
      </c>
      <c r="BI136" s="99" t="s">
        <v>543</v>
      </c>
      <c r="BJ136" s="99" t="s">
        <v>38</v>
      </c>
      <c r="BK136" s="99" t="s">
        <v>38</v>
      </c>
      <c r="BL136" s="99" t="s">
        <v>38</v>
      </c>
      <c r="BM136" s="99" t="s">
        <v>38</v>
      </c>
      <c r="BN136" s="99" t="s">
        <v>38</v>
      </c>
      <c r="BO136" s="99" t="s">
        <v>38</v>
      </c>
      <c r="BP136" s="99" t="s">
        <v>38</v>
      </c>
      <c r="BQ136" s="99" t="s">
        <v>38</v>
      </c>
      <c r="BR136" s="99" t="s">
        <v>38</v>
      </c>
      <c r="BS136" s="99" t="s">
        <v>38</v>
      </c>
      <c r="BT136" s="99" t="s">
        <v>38</v>
      </c>
      <c r="BU136" s="101" t="s">
        <v>214</v>
      </c>
      <c r="BV136" s="99" t="s">
        <v>38</v>
      </c>
      <c r="BW136" s="99" t="s">
        <v>38</v>
      </c>
      <c r="BX136" s="99" t="s">
        <v>38</v>
      </c>
      <c r="BY136" s="98" t="s">
        <v>1230</v>
      </c>
      <c r="BZ136" s="98" t="s">
        <v>38</v>
      </c>
      <c r="CA136" s="99" t="s">
        <v>419</v>
      </c>
    </row>
    <row r="137" spans="1:79" ht="67.5">
      <c r="A137" s="97">
        <v>136</v>
      </c>
      <c r="B137" s="99">
        <v>22</v>
      </c>
      <c r="C137" s="99" t="s">
        <v>540</v>
      </c>
      <c r="D137" s="99" t="s">
        <v>563</v>
      </c>
      <c r="E137" s="99" t="s">
        <v>38</v>
      </c>
      <c r="F137" s="99" t="s">
        <v>473</v>
      </c>
      <c r="G137" s="99" t="s">
        <v>563</v>
      </c>
      <c r="H137" s="99" t="s">
        <v>38</v>
      </c>
      <c r="I137" s="98" t="s">
        <v>1274</v>
      </c>
      <c r="J137" s="99" t="s">
        <v>685</v>
      </c>
      <c r="K137" s="99" t="s">
        <v>1550</v>
      </c>
      <c r="L137" s="99" t="s">
        <v>799</v>
      </c>
      <c r="M137" s="99" t="s">
        <v>969</v>
      </c>
      <c r="N137" s="99" t="s">
        <v>38</v>
      </c>
      <c r="O137" s="99" t="s">
        <v>983</v>
      </c>
      <c r="P137" s="99" t="s">
        <v>38</v>
      </c>
      <c r="Q137" s="99" t="s">
        <v>38</v>
      </c>
      <c r="R137" s="99" t="s">
        <v>38</v>
      </c>
      <c r="S137" s="99" t="s">
        <v>38</v>
      </c>
      <c r="T137" s="99" t="s">
        <v>38</v>
      </c>
      <c r="U137" s="99" t="s">
        <v>38</v>
      </c>
      <c r="V137" s="99" t="s">
        <v>38</v>
      </c>
      <c r="W137" s="99" t="s">
        <v>38</v>
      </c>
      <c r="X137" s="99" t="s">
        <v>282</v>
      </c>
      <c r="Y137" s="99" t="s">
        <v>982</v>
      </c>
      <c r="Z137" s="98" t="s">
        <v>1262</v>
      </c>
      <c r="AA137" s="99" t="s">
        <v>38</v>
      </c>
      <c r="AB137" s="99" t="s">
        <v>38</v>
      </c>
      <c r="AC137" s="99" t="s">
        <v>38</v>
      </c>
      <c r="AD137" s="99" t="s">
        <v>38</v>
      </c>
      <c r="AE137" s="99" t="s">
        <v>543</v>
      </c>
      <c r="AF137" s="99" t="s">
        <v>38</v>
      </c>
      <c r="AG137" s="99" t="s">
        <v>543</v>
      </c>
      <c r="AH137" s="99" t="s">
        <v>38</v>
      </c>
      <c r="AI137" s="99" t="s">
        <v>543</v>
      </c>
      <c r="AJ137" s="99" t="s">
        <v>38</v>
      </c>
      <c r="AK137" s="99" t="s">
        <v>1182</v>
      </c>
      <c r="AL137" s="99" t="s">
        <v>38</v>
      </c>
      <c r="AM137" s="99" t="s">
        <v>1181</v>
      </c>
      <c r="AN137" s="99" t="s">
        <v>38</v>
      </c>
      <c r="AO137" s="99" t="s">
        <v>1181</v>
      </c>
      <c r="AP137" s="99" t="s">
        <v>38</v>
      </c>
      <c r="AQ137" s="99" t="s">
        <v>1181</v>
      </c>
      <c r="AR137" s="99" t="s">
        <v>38</v>
      </c>
      <c r="AS137" s="99" t="s">
        <v>1181</v>
      </c>
      <c r="AT137" s="99" t="s">
        <v>38</v>
      </c>
      <c r="AU137" s="99" t="s">
        <v>543</v>
      </c>
      <c r="AV137" s="99" t="s">
        <v>38</v>
      </c>
      <c r="AW137" s="99" t="s">
        <v>1181</v>
      </c>
      <c r="AX137" s="99" t="s">
        <v>38</v>
      </c>
      <c r="AY137" s="99" t="s">
        <v>543</v>
      </c>
      <c r="AZ137" s="99" t="s">
        <v>38</v>
      </c>
      <c r="BA137" s="99" t="s">
        <v>543</v>
      </c>
      <c r="BB137" s="99" t="s">
        <v>38</v>
      </c>
      <c r="BC137" s="99" t="s">
        <v>1181</v>
      </c>
      <c r="BD137" s="99" t="s">
        <v>38</v>
      </c>
      <c r="BE137" s="99" t="s">
        <v>1182</v>
      </c>
      <c r="BF137" s="99" t="s">
        <v>38</v>
      </c>
      <c r="BG137" s="99" t="s">
        <v>543</v>
      </c>
      <c r="BH137" s="99" t="s">
        <v>38</v>
      </c>
      <c r="BI137" s="99" t="s">
        <v>1182</v>
      </c>
      <c r="BJ137" s="99" t="s">
        <v>38</v>
      </c>
      <c r="BK137" s="99" t="s">
        <v>38</v>
      </c>
      <c r="BL137" s="99" t="s">
        <v>38</v>
      </c>
      <c r="BM137" s="99" t="s">
        <v>38</v>
      </c>
      <c r="BN137" s="99" t="s">
        <v>38</v>
      </c>
      <c r="BO137" s="99" t="s">
        <v>38</v>
      </c>
      <c r="BP137" s="99" t="s">
        <v>38</v>
      </c>
      <c r="BQ137" s="99" t="s">
        <v>38</v>
      </c>
      <c r="BR137" s="99" t="s">
        <v>38</v>
      </c>
      <c r="BS137" s="99" t="s">
        <v>38</v>
      </c>
      <c r="BT137" s="99" t="s">
        <v>38</v>
      </c>
      <c r="BU137" s="101" t="s">
        <v>227</v>
      </c>
      <c r="BV137" s="99" t="s">
        <v>38</v>
      </c>
      <c r="BW137" s="99" t="s">
        <v>38</v>
      </c>
      <c r="BX137" s="99" t="s">
        <v>38</v>
      </c>
      <c r="BY137" s="98" t="s">
        <v>1234</v>
      </c>
      <c r="BZ137" s="98" t="s">
        <v>38</v>
      </c>
      <c r="CA137" s="99" t="s">
        <v>1152</v>
      </c>
    </row>
    <row r="138" spans="1:79" ht="30.75">
      <c r="A138" s="97">
        <v>137</v>
      </c>
      <c r="B138" s="99">
        <v>30</v>
      </c>
      <c r="C138" s="99" t="s">
        <v>502</v>
      </c>
      <c r="D138" s="99" t="s">
        <v>563</v>
      </c>
      <c r="E138" s="99" t="s">
        <v>38</v>
      </c>
      <c r="F138" s="99" t="s">
        <v>473</v>
      </c>
      <c r="G138" s="99" t="s">
        <v>563</v>
      </c>
      <c r="H138" s="99" t="s">
        <v>38</v>
      </c>
      <c r="I138" s="98" t="s">
        <v>1275</v>
      </c>
      <c r="J138" s="99" t="s">
        <v>693</v>
      </c>
      <c r="K138" s="99" t="s">
        <v>1551</v>
      </c>
      <c r="L138" s="99" t="s">
        <v>877</v>
      </c>
      <c r="M138" s="99" t="s">
        <v>529</v>
      </c>
      <c r="N138" s="126" t="s">
        <v>1651</v>
      </c>
      <c r="O138" s="99" t="s">
        <v>983</v>
      </c>
      <c r="P138" s="99" t="s">
        <v>38</v>
      </c>
      <c r="Q138" s="99" t="s">
        <v>38</v>
      </c>
      <c r="R138" s="99" t="s">
        <v>38</v>
      </c>
      <c r="S138" s="99" t="s">
        <v>38</v>
      </c>
      <c r="T138" s="99" t="s">
        <v>38</v>
      </c>
      <c r="U138" s="99" t="s">
        <v>38</v>
      </c>
      <c r="V138" s="99" t="s">
        <v>38</v>
      </c>
      <c r="W138" s="99" t="s">
        <v>38</v>
      </c>
      <c r="X138" s="99" t="s">
        <v>254</v>
      </c>
      <c r="Y138" s="99" t="s">
        <v>574</v>
      </c>
      <c r="Z138" s="98" t="s">
        <v>1021</v>
      </c>
      <c r="AA138" s="99" t="s">
        <v>38</v>
      </c>
      <c r="AB138" s="99" t="s">
        <v>38</v>
      </c>
      <c r="AC138" s="99" t="s">
        <v>38</v>
      </c>
      <c r="AD138" s="99" t="s">
        <v>38</v>
      </c>
      <c r="AE138" s="99" t="s">
        <v>1181</v>
      </c>
      <c r="AF138" s="99" t="s">
        <v>38</v>
      </c>
      <c r="AG138" s="99" t="s">
        <v>1181</v>
      </c>
      <c r="AH138" s="99" t="s">
        <v>38</v>
      </c>
      <c r="AI138" s="99" t="s">
        <v>1181</v>
      </c>
      <c r="AJ138" s="99" t="s">
        <v>38</v>
      </c>
      <c r="AK138" s="99" t="s">
        <v>1181</v>
      </c>
      <c r="AL138" s="99" t="s">
        <v>38</v>
      </c>
      <c r="AM138" s="99" t="s">
        <v>1181</v>
      </c>
      <c r="AN138" s="99" t="s">
        <v>38</v>
      </c>
      <c r="AO138" s="99" t="s">
        <v>1181</v>
      </c>
      <c r="AP138" s="99" t="s">
        <v>38</v>
      </c>
      <c r="AQ138" s="99" t="s">
        <v>1181</v>
      </c>
      <c r="AR138" s="99" t="s">
        <v>38</v>
      </c>
      <c r="AS138" s="99" t="s">
        <v>1181</v>
      </c>
      <c r="AT138" s="99" t="s">
        <v>38</v>
      </c>
      <c r="AU138" s="99" t="s">
        <v>1181</v>
      </c>
      <c r="AV138" s="99" t="s">
        <v>38</v>
      </c>
      <c r="AW138" s="99" t="s">
        <v>1181</v>
      </c>
      <c r="AX138" s="99" t="s">
        <v>38</v>
      </c>
      <c r="AY138" s="99" t="s">
        <v>1181</v>
      </c>
      <c r="AZ138" s="99" t="s">
        <v>38</v>
      </c>
      <c r="BA138" s="99" t="s">
        <v>1181</v>
      </c>
      <c r="BB138" s="99" t="s">
        <v>38</v>
      </c>
      <c r="BC138" s="99" t="s">
        <v>1182</v>
      </c>
      <c r="BD138" s="99" t="s">
        <v>38</v>
      </c>
      <c r="BE138" s="99" t="s">
        <v>1182</v>
      </c>
      <c r="BF138" s="99" t="s">
        <v>38</v>
      </c>
      <c r="BG138" s="99" t="s">
        <v>1182</v>
      </c>
      <c r="BH138" s="99" t="s">
        <v>38</v>
      </c>
      <c r="BI138" s="99" t="s">
        <v>1181</v>
      </c>
      <c r="BJ138" s="99" t="s">
        <v>38</v>
      </c>
      <c r="BK138" s="99" t="s">
        <v>38</v>
      </c>
      <c r="BL138" s="99" t="s">
        <v>38</v>
      </c>
      <c r="BM138" s="99" t="s">
        <v>38</v>
      </c>
      <c r="BN138" s="99" t="s">
        <v>38</v>
      </c>
      <c r="BO138" s="99" t="s">
        <v>38</v>
      </c>
      <c r="BP138" s="99" t="s">
        <v>38</v>
      </c>
      <c r="BQ138" s="99" t="s">
        <v>38</v>
      </c>
      <c r="BR138" s="99" t="s">
        <v>38</v>
      </c>
      <c r="BS138" s="99" t="s">
        <v>38</v>
      </c>
      <c r="BT138" s="99" t="s">
        <v>38</v>
      </c>
      <c r="BU138" s="101" t="s">
        <v>87</v>
      </c>
      <c r="BV138" s="99" t="s">
        <v>38</v>
      </c>
      <c r="BW138" s="99" t="s">
        <v>38</v>
      </c>
      <c r="BX138" s="99" t="s">
        <v>38</v>
      </c>
      <c r="BY138" s="99" t="s">
        <v>984</v>
      </c>
      <c r="BZ138" s="98" t="s">
        <v>38</v>
      </c>
      <c r="CA138" s="99" t="s">
        <v>906</v>
      </c>
    </row>
    <row r="139" spans="1:79" ht="81">
      <c r="A139" s="97">
        <v>138</v>
      </c>
      <c r="B139" s="99">
        <v>159</v>
      </c>
      <c r="C139" s="99" t="s">
        <v>431</v>
      </c>
      <c r="D139" s="99" t="s">
        <v>563</v>
      </c>
      <c r="E139" s="99" t="s">
        <v>38</v>
      </c>
      <c r="F139" s="99" t="s">
        <v>473</v>
      </c>
      <c r="G139" s="99" t="s">
        <v>563</v>
      </c>
      <c r="H139" s="99" t="s">
        <v>38</v>
      </c>
      <c r="I139" s="98" t="s">
        <v>840</v>
      </c>
      <c r="J139" s="99" t="s">
        <v>683</v>
      </c>
      <c r="K139" s="99" t="s">
        <v>1552</v>
      </c>
      <c r="L139" s="99" t="s">
        <v>489</v>
      </c>
      <c r="M139" s="99" t="s">
        <v>373</v>
      </c>
      <c r="N139" s="99" t="s">
        <v>38</v>
      </c>
      <c r="O139" s="99" t="s">
        <v>983</v>
      </c>
      <c r="P139" s="99" t="s">
        <v>38</v>
      </c>
      <c r="Q139" s="99" t="s">
        <v>38</v>
      </c>
      <c r="R139" s="99" t="s">
        <v>38</v>
      </c>
      <c r="S139" s="99" t="s">
        <v>38</v>
      </c>
      <c r="T139" s="99" t="s">
        <v>38</v>
      </c>
      <c r="U139" s="99" t="s">
        <v>38</v>
      </c>
      <c r="V139" s="99" t="s">
        <v>38</v>
      </c>
      <c r="W139" s="99" t="s">
        <v>38</v>
      </c>
      <c r="X139" s="99" t="s">
        <v>582</v>
      </c>
      <c r="Y139" s="99" t="s">
        <v>554</v>
      </c>
      <c r="Z139" s="98" t="s">
        <v>1305</v>
      </c>
      <c r="AA139" s="99" t="s">
        <v>38</v>
      </c>
      <c r="AB139" s="99" t="s">
        <v>38</v>
      </c>
      <c r="AC139" s="99" t="s">
        <v>38</v>
      </c>
      <c r="AD139" s="99" t="s">
        <v>38</v>
      </c>
      <c r="AE139" s="99" t="s">
        <v>1181</v>
      </c>
      <c r="AF139" s="99" t="s">
        <v>38</v>
      </c>
      <c r="AG139" s="99" t="s">
        <v>1181</v>
      </c>
      <c r="AH139" s="99" t="s">
        <v>38</v>
      </c>
      <c r="AI139" s="99" t="s">
        <v>1181</v>
      </c>
      <c r="AJ139" s="99" t="s">
        <v>38</v>
      </c>
      <c r="AK139" s="99" t="s">
        <v>1181</v>
      </c>
      <c r="AL139" s="99" t="s">
        <v>38</v>
      </c>
      <c r="AM139" s="99" t="s">
        <v>1181</v>
      </c>
      <c r="AN139" s="99" t="s">
        <v>38</v>
      </c>
      <c r="AO139" s="99" t="s">
        <v>1181</v>
      </c>
      <c r="AP139" s="99" t="s">
        <v>38</v>
      </c>
      <c r="AQ139" s="99" t="s">
        <v>1181</v>
      </c>
      <c r="AR139" s="99" t="s">
        <v>38</v>
      </c>
      <c r="AS139" s="99" t="s">
        <v>1181</v>
      </c>
      <c r="AT139" s="99" t="s">
        <v>38</v>
      </c>
      <c r="AU139" s="99" t="s">
        <v>1181</v>
      </c>
      <c r="AV139" s="99" t="s">
        <v>38</v>
      </c>
      <c r="AW139" s="99" t="s">
        <v>1181</v>
      </c>
      <c r="AX139" s="99" t="s">
        <v>38</v>
      </c>
      <c r="AY139" s="99" t="s">
        <v>1181</v>
      </c>
      <c r="AZ139" s="99" t="s">
        <v>38</v>
      </c>
      <c r="BA139" s="99" t="s">
        <v>1181</v>
      </c>
      <c r="BB139" s="99" t="s">
        <v>38</v>
      </c>
      <c r="BC139" s="99" t="s">
        <v>1181</v>
      </c>
      <c r="BD139" s="99" t="s">
        <v>38</v>
      </c>
      <c r="BE139" s="99" t="s">
        <v>1182</v>
      </c>
      <c r="BF139" s="99" t="s">
        <v>1058</v>
      </c>
      <c r="BG139" s="99" t="s">
        <v>1181</v>
      </c>
      <c r="BH139" s="99" t="s">
        <v>38</v>
      </c>
      <c r="BI139" s="99" t="s">
        <v>1181</v>
      </c>
      <c r="BJ139" s="99" t="s">
        <v>38</v>
      </c>
      <c r="BK139" s="99" t="s">
        <v>38</v>
      </c>
      <c r="BL139" s="99" t="s">
        <v>38</v>
      </c>
      <c r="BM139" s="99" t="s">
        <v>38</v>
      </c>
      <c r="BN139" s="99" t="s">
        <v>38</v>
      </c>
      <c r="BO139" s="99" t="s">
        <v>38</v>
      </c>
      <c r="BP139" s="99" t="s">
        <v>38</v>
      </c>
      <c r="BQ139" s="99" t="s">
        <v>38</v>
      </c>
      <c r="BR139" s="99" t="s">
        <v>38</v>
      </c>
      <c r="BS139" s="99" t="s">
        <v>38</v>
      </c>
      <c r="BT139" s="99" t="s">
        <v>38</v>
      </c>
      <c r="BU139" s="101" t="s">
        <v>227</v>
      </c>
      <c r="BV139" s="99" t="s">
        <v>38</v>
      </c>
      <c r="BW139" s="99" t="s">
        <v>38</v>
      </c>
      <c r="BX139" s="99" t="s">
        <v>38</v>
      </c>
      <c r="BY139" s="98" t="s">
        <v>398</v>
      </c>
      <c r="BZ139" s="98" t="s">
        <v>38</v>
      </c>
      <c r="CA139" s="99" t="s">
        <v>1098</v>
      </c>
    </row>
    <row r="140" spans="1:79" ht="57.75">
      <c r="A140" s="97">
        <v>139</v>
      </c>
      <c r="B140" s="99">
        <v>133</v>
      </c>
      <c r="C140" s="99" t="s">
        <v>286</v>
      </c>
      <c r="D140" s="99" t="s">
        <v>563</v>
      </c>
      <c r="E140" s="99" t="s">
        <v>38</v>
      </c>
      <c r="F140" s="99" t="s">
        <v>473</v>
      </c>
      <c r="G140" s="99" t="s">
        <v>563</v>
      </c>
      <c r="H140" s="99" t="s">
        <v>38</v>
      </c>
      <c r="I140" s="99" t="s">
        <v>609</v>
      </c>
      <c r="J140" s="99" t="s">
        <v>690</v>
      </c>
      <c r="K140" s="99" t="s">
        <v>882</v>
      </c>
      <c r="L140" s="99" t="s">
        <v>344</v>
      </c>
      <c r="M140" s="99" t="s">
        <v>356</v>
      </c>
      <c r="N140" s="126" t="s">
        <v>1650</v>
      </c>
      <c r="O140" s="99" t="s">
        <v>983</v>
      </c>
      <c r="P140" s="99" t="s">
        <v>38</v>
      </c>
      <c r="Q140" s="99" t="s">
        <v>38</v>
      </c>
      <c r="R140" s="99" t="s">
        <v>38</v>
      </c>
      <c r="S140" s="99" t="s">
        <v>38</v>
      </c>
      <c r="T140" s="99" t="s">
        <v>38</v>
      </c>
      <c r="U140" s="99" t="s">
        <v>38</v>
      </c>
      <c r="V140" s="99" t="s">
        <v>38</v>
      </c>
      <c r="W140" s="99" t="s">
        <v>38</v>
      </c>
      <c r="X140" s="99" t="s">
        <v>282</v>
      </c>
      <c r="Y140" s="99" t="s">
        <v>982</v>
      </c>
      <c r="Z140" s="98" t="s">
        <v>352</v>
      </c>
      <c r="AA140" s="99" t="s">
        <v>38</v>
      </c>
      <c r="AB140" s="99" t="s">
        <v>38</v>
      </c>
      <c r="AC140" s="99" t="s">
        <v>38</v>
      </c>
      <c r="AD140" s="99" t="s">
        <v>38</v>
      </c>
      <c r="AE140" s="99" t="s">
        <v>1182</v>
      </c>
      <c r="AF140" s="99" t="s">
        <v>38</v>
      </c>
      <c r="AG140" s="99" t="s">
        <v>1182</v>
      </c>
      <c r="AH140" s="99" t="s">
        <v>38</v>
      </c>
      <c r="AI140" s="99" t="s">
        <v>1367</v>
      </c>
      <c r="AJ140" s="99" t="s">
        <v>38</v>
      </c>
      <c r="AK140" s="99" t="s">
        <v>1182</v>
      </c>
      <c r="AL140" s="99" t="s">
        <v>38</v>
      </c>
      <c r="AM140" s="99" t="s">
        <v>543</v>
      </c>
      <c r="AN140" s="99" t="s">
        <v>38</v>
      </c>
      <c r="AO140" s="99" t="s">
        <v>1181</v>
      </c>
      <c r="AP140" s="99" t="s">
        <v>38</v>
      </c>
      <c r="AQ140" s="99" t="s">
        <v>1181</v>
      </c>
      <c r="AR140" s="99" t="s">
        <v>38</v>
      </c>
      <c r="AS140" s="99" t="s">
        <v>1181</v>
      </c>
      <c r="AT140" s="99" t="s">
        <v>38</v>
      </c>
      <c r="AU140" s="99" t="s">
        <v>1182</v>
      </c>
      <c r="AV140" s="99" t="s">
        <v>38</v>
      </c>
      <c r="AW140" s="99" t="s">
        <v>1182</v>
      </c>
      <c r="AX140" s="99" t="s">
        <v>38</v>
      </c>
      <c r="AY140" s="99" t="s">
        <v>543</v>
      </c>
      <c r="AZ140" s="99" t="s">
        <v>38</v>
      </c>
      <c r="BA140" s="99" t="s">
        <v>543</v>
      </c>
      <c r="BB140" s="99" t="s">
        <v>38</v>
      </c>
      <c r="BC140" s="99" t="s">
        <v>543</v>
      </c>
      <c r="BD140" s="99" t="s">
        <v>38</v>
      </c>
      <c r="BE140" s="99" t="s">
        <v>1182</v>
      </c>
      <c r="BF140" s="99" t="s">
        <v>38</v>
      </c>
      <c r="BG140" s="99" t="s">
        <v>543</v>
      </c>
      <c r="BH140" s="99" t="s">
        <v>38</v>
      </c>
      <c r="BI140" s="99" t="s">
        <v>1181</v>
      </c>
      <c r="BJ140" s="99" t="s">
        <v>38</v>
      </c>
      <c r="BK140" s="99" t="s">
        <v>38</v>
      </c>
      <c r="BL140" s="99" t="s">
        <v>38</v>
      </c>
      <c r="BM140" s="99" t="s">
        <v>38</v>
      </c>
      <c r="BN140" s="99" t="s">
        <v>38</v>
      </c>
      <c r="BO140" s="99" t="s">
        <v>38</v>
      </c>
      <c r="BP140" s="99" t="s">
        <v>38</v>
      </c>
      <c r="BQ140" s="99" t="s">
        <v>38</v>
      </c>
      <c r="BR140" s="99" t="s">
        <v>38</v>
      </c>
      <c r="BS140" s="99" t="s">
        <v>38</v>
      </c>
      <c r="BT140" s="99" t="s">
        <v>38</v>
      </c>
      <c r="BU140" s="99" t="s">
        <v>218</v>
      </c>
      <c r="BV140" s="99" t="s">
        <v>38</v>
      </c>
      <c r="BW140" s="99" t="s">
        <v>38</v>
      </c>
      <c r="BX140" s="99" t="s">
        <v>38</v>
      </c>
      <c r="BY140" s="99" t="s">
        <v>788</v>
      </c>
      <c r="BZ140" s="98" t="s">
        <v>1352</v>
      </c>
      <c r="CA140" s="99" t="s">
        <v>566</v>
      </c>
    </row>
    <row r="141" spans="1:79" ht="30.75">
      <c r="A141" s="97">
        <v>140</v>
      </c>
      <c r="B141" s="99">
        <v>136</v>
      </c>
      <c r="C141" s="99" t="s">
        <v>411</v>
      </c>
      <c r="D141" s="99" t="s">
        <v>563</v>
      </c>
      <c r="E141" s="99" t="s">
        <v>38</v>
      </c>
      <c r="F141" s="99" t="s">
        <v>473</v>
      </c>
      <c r="G141" s="99" t="s">
        <v>563</v>
      </c>
      <c r="H141" s="99" t="s">
        <v>38</v>
      </c>
      <c r="I141" s="99" t="s">
        <v>606</v>
      </c>
      <c r="J141" s="99" t="s">
        <v>338</v>
      </c>
      <c r="K141" s="99" t="s">
        <v>168</v>
      </c>
      <c r="L141" s="99" t="s">
        <v>358</v>
      </c>
      <c r="M141" s="99" t="s">
        <v>190</v>
      </c>
      <c r="N141" s="126" t="s">
        <v>1612</v>
      </c>
      <c r="O141" s="99" t="s">
        <v>988</v>
      </c>
      <c r="P141" s="99" t="s">
        <v>38</v>
      </c>
      <c r="Q141" s="99" t="s">
        <v>38</v>
      </c>
      <c r="R141" s="99" t="s">
        <v>38</v>
      </c>
      <c r="S141" s="99" t="s">
        <v>38</v>
      </c>
      <c r="T141" s="99" t="s">
        <v>38</v>
      </c>
      <c r="U141" s="99" t="s">
        <v>38</v>
      </c>
      <c r="V141" s="99" t="s">
        <v>38</v>
      </c>
      <c r="W141" s="99" t="s">
        <v>38</v>
      </c>
      <c r="X141" s="99" t="s">
        <v>705</v>
      </c>
      <c r="Y141" s="99" t="s">
        <v>1028</v>
      </c>
      <c r="Z141" s="98" t="s">
        <v>1306</v>
      </c>
      <c r="AA141" s="99" t="s">
        <v>38</v>
      </c>
      <c r="AB141" s="99" t="s">
        <v>38</v>
      </c>
      <c r="AC141" s="99" t="s">
        <v>38</v>
      </c>
      <c r="AD141" s="99" t="s">
        <v>38</v>
      </c>
      <c r="AE141" s="101" t="s">
        <v>1182</v>
      </c>
      <c r="AF141" s="99" t="s">
        <v>38</v>
      </c>
      <c r="AG141" s="99" t="s">
        <v>1182</v>
      </c>
      <c r="AH141" s="99" t="s">
        <v>38</v>
      </c>
      <c r="AI141" s="99" t="s">
        <v>1182</v>
      </c>
      <c r="AJ141" s="99" t="s">
        <v>38</v>
      </c>
      <c r="AK141" s="99" t="s">
        <v>543</v>
      </c>
      <c r="AL141" s="99" t="s">
        <v>38</v>
      </c>
      <c r="AM141" s="99" t="s">
        <v>1182</v>
      </c>
      <c r="AN141" s="99" t="s">
        <v>38</v>
      </c>
      <c r="AO141" s="99" t="s">
        <v>1182</v>
      </c>
      <c r="AP141" s="99" t="s">
        <v>38</v>
      </c>
      <c r="AQ141" s="99" t="s">
        <v>1181</v>
      </c>
      <c r="AR141" s="99" t="s">
        <v>38</v>
      </c>
      <c r="AS141" s="99" t="s">
        <v>1181</v>
      </c>
      <c r="AT141" s="99" t="s">
        <v>38</v>
      </c>
      <c r="AU141" s="99" t="s">
        <v>1182</v>
      </c>
      <c r="AV141" s="99" t="s">
        <v>38</v>
      </c>
      <c r="AW141" s="99" t="s">
        <v>1182</v>
      </c>
      <c r="AX141" s="99" t="s">
        <v>38</v>
      </c>
      <c r="AY141" s="99" t="s">
        <v>1182</v>
      </c>
      <c r="AZ141" s="99" t="s">
        <v>38</v>
      </c>
      <c r="BA141" s="99" t="s">
        <v>543</v>
      </c>
      <c r="BB141" s="99" t="s">
        <v>38</v>
      </c>
      <c r="BC141" s="99" t="s">
        <v>1182</v>
      </c>
      <c r="BD141" s="99" t="s">
        <v>38</v>
      </c>
      <c r="BE141" s="99" t="s">
        <v>1182</v>
      </c>
      <c r="BF141" s="99" t="s">
        <v>38</v>
      </c>
      <c r="BG141" s="99" t="s">
        <v>543</v>
      </c>
      <c r="BH141" s="99" t="s">
        <v>38</v>
      </c>
      <c r="BI141" s="99" t="s">
        <v>1181</v>
      </c>
      <c r="BJ141" s="99" t="s">
        <v>38</v>
      </c>
      <c r="BK141" s="99" t="s">
        <v>38</v>
      </c>
      <c r="BL141" s="99" t="s">
        <v>38</v>
      </c>
      <c r="BM141" s="99" t="s">
        <v>38</v>
      </c>
      <c r="BN141" s="99" t="s">
        <v>38</v>
      </c>
      <c r="BO141" s="99" t="s">
        <v>38</v>
      </c>
      <c r="BP141" s="99" t="s">
        <v>38</v>
      </c>
      <c r="BQ141" s="99" t="s">
        <v>38</v>
      </c>
      <c r="BR141" s="99" t="s">
        <v>38</v>
      </c>
      <c r="BS141" s="99" t="s">
        <v>38</v>
      </c>
      <c r="BT141" s="99" t="s">
        <v>38</v>
      </c>
      <c r="BU141" s="101" t="s">
        <v>222</v>
      </c>
      <c r="BV141" s="99" t="s">
        <v>38</v>
      </c>
      <c r="BW141" s="99" t="s">
        <v>38</v>
      </c>
      <c r="BX141" s="99" t="s">
        <v>38</v>
      </c>
      <c r="BY141" s="98" t="s">
        <v>1474</v>
      </c>
      <c r="BZ141" s="98" t="s">
        <v>38</v>
      </c>
      <c r="CA141" s="99" t="s">
        <v>656</v>
      </c>
    </row>
    <row r="142" spans="1:79" ht="84.75">
      <c r="A142" s="97">
        <v>141</v>
      </c>
      <c r="B142" s="99">
        <v>158</v>
      </c>
      <c r="C142" s="99" t="s">
        <v>346</v>
      </c>
      <c r="D142" s="99" t="s">
        <v>563</v>
      </c>
      <c r="E142" s="99" t="s">
        <v>38</v>
      </c>
      <c r="F142" s="99" t="s">
        <v>473</v>
      </c>
      <c r="G142" s="99" t="s">
        <v>563</v>
      </c>
      <c r="H142" s="99" t="s">
        <v>38</v>
      </c>
      <c r="I142" s="98" t="s">
        <v>1003</v>
      </c>
      <c r="J142" s="99" t="s">
        <v>387</v>
      </c>
      <c r="K142" s="99" t="s">
        <v>721</v>
      </c>
      <c r="L142" s="99" t="s">
        <v>792</v>
      </c>
      <c r="M142" s="99" t="s">
        <v>741</v>
      </c>
      <c r="N142" s="126" t="s">
        <v>1649</v>
      </c>
      <c r="O142" s="99" t="s">
        <v>988</v>
      </c>
      <c r="P142" s="99" t="s">
        <v>38</v>
      </c>
      <c r="Q142" s="99" t="s">
        <v>38</v>
      </c>
      <c r="R142" s="99" t="s">
        <v>38</v>
      </c>
      <c r="S142" s="99" t="s">
        <v>38</v>
      </c>
      <c r="T142" s="99" t="s">
        <v>38</v>
      </c>
      <c r="U142" s="99" t="s">
        <v>38</v>
      </c>
      <c r="V142" s="99" t="s">
        <v>38</v>
      </c>
      <c r="W142" s="99" t="s">
        <v>38</v>
      </c>
      <c r="X142" s="99" t="s">
        <v>282</v>
      </c>
      <c r="Y142" s="99" t="s">
        <v>982</v>
      </c>
      <c r="Z142" s="98" t="s">
        <v>234</v>
      </c>
      <c r="AA142" s="99" t="s">
        <v>38</v>
      </c>
      <c r="AB142" s="99" t="s">
        <v>38</v>
      </c>
      <c r="AC142" s="99" t="s">
        <v>38</v>
      </c>
      <c r="AD142" s="99" t="s">
        <v>38</v>
      </c>
      <c r="AE142" s="99" t="s">
        <v>1182</v>
      </c>
      <c r="AF142" s="99" t="s">
        <v>38</v>
      </c>
      <c r="AG142" s="99" t="s">
        <v>1182</v>
      </c>
      <c r="AH142" s="99" t="s">
        <v>38</v>
      </c>
      <c r="AI142" s="99" t="s">
        <v>1182</v>
      </c>
      <c r="AJ142" s="99" t="s">
        <v>38</v>
      </c>
      <c r="AK142" s="99" t="s">
        <v>1182</v>
      </c>
      <c r="AL142" s="99" t="s">
        <v>38</v>
      </c>
      <c r="AM142" s="99" t="s">
        <v>1182</v>
      </c>
      <c r="AN142" s="99" t="s">
        <v>38</v>
      </c>
      <c r="AO142" s="99" t="s">
        <v>543</v>
      </c>
      <c r="AP142" s="99" t="s">
        <v>38</v>
      </c>
      <c r="AQ142" s="101" t="s">
        <v>1367</v>
      </c>
      <c r="AR142" s="99" t="s">
        <v>38</v>
      </c>
      <c r="AS142" s="101" t="s">
        <v>1367</v>
      </c>
      <c r="AT142" s="99" t="s">
        <v>38</v>
      </c>
      <c r="AU142" s="99" t="s">
        <v>1182</v>
      </c>
      <c r="AV142" s="99" t="s">
        <v>38</v>
      </c>
      <c r="AW142" s="99" t="s">
        <v>1182</v>
      </c>
      <c r="AX142" s="99" t="s">
        <v>38</v>
      </c>
      <c r="AY142" s="99" t="s">
        <v>543</v>
      </c>
      <c r="AZ142" s="99" t="s">
        <v>38</v>
      </c>
      <c r="BA142" s="99" t="s">
        <v>543</v>
      </c>
      <c r="BB142" s="99" t="s">
        <v>38</v>
      </c>
      <c r="BC142" s="99" t="s">
        <v>543</v>
      </c>
      <c r="BD142" s="99" t="s">
        <v>38</v>
      </c>
      <c r="BE142" s="99" t="s">
        <v>1182</v>
      </c>
      <c r="BF142" s="99" t="s">
        <v>38</v>
      </c>
      <c r="BG142" s="99" t="s">
        <v>543</v>
      </c>
      <c r="BH142" s="99" t="s">
        <v>38</v>
      </c>
      <c r="BI142" s="99" t="s">
        <v>543</v>
      </c>
      <c r="BJ142" s="99" t="s">
        <v>38</v>
      </c>
      <c r="BK142" s="99" t="s">
        <v>38</v>
      </c>
      <c r="BL142" s="99" t="s">
        <v>38</v>
      </c>
      <c r="BM142" s="99" t="s">
        <v>38</v>
      </c>
      <c r="BN142" s="99" t="s">
        <v>38</v>
      </c>
      <c r="BO142" s="99" t="s">
        <v>38</v>
      </c>
      <c r="BP142" s="99" t="s">
        <v>38</v>
      </c>
      <c r="BQ142" s="99" t="s">
        <v>38</v>
      </c>
      <c r="BR142" s="99" t="s">
        <v>38</v>
      </c>
      <c r="BS142" s="99" t="s">
        <v>38</v>
      </c>
      <c r="BT142" s="99" t="s">
        <v>38</v>
      </c>
      <c r="BU142" s="101" t="s">
        <v>164</v>
      </c>
      <c r="BV142" s="99" t="s">
        <v>38</v>
      </c>
      <c r="BW142" s="99" t="s">
        <v>38</v>
      </c>
      <c r="BX142" s="99" t="s">
        <v>38</v>
      </c>
      <c r="BY142" s="98" t="s">
        <v>1553</v>
      </c>
      <c r="BZ142" s="98" t="s">
        <v>38</v>
      </c>
      <c r="CA142" s="99" t="s">
        <v>814</v>
      </c>
    </row>
    <row r="143" spans="1:79" ht="71.25">
      <c r="A143" s="97">
        <v>142</v>
      </c>
      <c r="B143" s="99">
        <v>26</v>
      </c>
      <c r="C143" s="99" t="s">
        <v>474</v>
      </c>
      <c r="D143" s="99" t="s">
        <v>563</v>
      </c>
      <c r="E143" s="99" t="s">
        <v>38</v>
      </c>
      <c r="F143" s="99" t="s">
        <v>473</v>
      </c>
      <c r="G143" s="99" t="s">
        <v>563</v>
      </c>
      <c r="H143" s="99" t="s">
        <v>38</v>
      </c>
      <c r="I143" s="98" t="s">
        <v>1338</v>
      </c>
      <c r="J143" s="99" t="s">
        <v>699</v>
      </c>
      <c r="K143" s="99" t="s">
        <v>1509</v>
      </c>
      <c r="L143" s="99" t="s">
        <v>523</v>
      </c>
      <c r="M143" s="99" t="s">
        <v>962</v>
      </c>
      <c r="N143" s="126" t="s">
        <v>1610</v>
      </c>
      <c r="O143" s="99" t="s">
        <v>988</v>
      </c>
      <c r="P143" s="99" t="s">
        <v>38</v>
      </c>
      <c r="Q143" s="99" t="s">
        <v>38</v>
      </c>
      <c r="R143" s="99" t="s">
        <v>38</v>
      </c>
      <c r="S143" s="99" t="s">
        <v>38</v>
      </c>
      <c r="T143" s="99" t="s">
        <v>38</v>
      </c>
      <c r="U143" s="99" t="s">
        <v>38</v>
      </c>
      <c r="V143" s="99" t="s">
        <v>38</v>
      </c>
      <c r="W143" s="99" t="s">
        <v>38</v>
      </c>
      <c r="X143" s="99" t="s">
        <v>996</v>
      </c>
      <c r="Y143" s="99" t="s">
        <v>74</v>
      </c>
      <c r="Z143" s="98" t="s">
        <v>1256</v>
      </c>
      <c r="AA143" s="99" t="s">
        <v>38</v>
      </c>
      <c r="AB143" s="99" t="s">
        <v>38</v>
      </c>
      <c r="AC143" s="99" t="s">
        <v>38</v>
      </c>
      <c r="AD143" s="99" t="s">
        <v>38</v>
      </c>
      <c r="AE143" s="99" t="s">
        <v>1182</v>
      </c>
      <c r="AF143" s="99" t="s">
        <v>38</v>
      </c>
      <c r="AG143" s="99" t="s">
        <v>1182</v>
      </c>
      <c r="AH143" s="99" t="s">
        <v>38</v>
      </c>
      <c r="AI143" s="99" t="s">
        <v>1182</v>
      </c>
      <c r="AJ143" s="99" t="s">
        <v>38</v>
      </c>
      <c r="AK143" s="99" t="s">
        <v>1182</v>
      </c>
      <c r="AL143" s="99" t="s">
        <v>38</v>
      </c>
      <c r="AM143" s="99" t="s">
        <v>1182</v>
      </c>
      <c r="AN143" s="99" t="s">
        <v>38</v>
      </c>
      <c r="AO143" s="99" t="s">
        <v>1182</v>
      </c>
      <c r="AP143" s="99" t="s">
        <v>38</v>
      </c>
      <c r="AQ143" s="99" t="s">
        <v>1181</v>
      </c>
      <c r="AR143" s="99" t="s">
        <v>38</v>
      </c>
      <c r="AS143" s="99" t="s">
        <v>543</v>
      </c>
      <c r="AT143" s="99" t="s">
        <v>38</v>
      </c>
      <c r="AU143" s="99" t="s">
        <v>1182</v>
      </c>
      <c r="AV143" s="99" t="s">
        <v>38</v>
      </c>
      <c r="AW143" s="99" t="s">
        <v>1182</v>
      </c>
      <c r="AX143" s="99" t="s">
        <v>38</v>
      </c>
      <c r="AY143" s="99" t="s">
        <v>1182</v>
      </c>
      <c r="AZ143" s="99" t="s">
        <v>38</v>
      </c>
      <c r="BA143" s="99" t="s">
        <v>1182</v>
      </c>
      <c r="BB143" s="99" t="s">
        <v>38</v>
      </c>
      <c r="BC143" s="99" t="s">
        <v>1182</v>
      </c>
      <c r="BD143" s="99" t="s">
        <v>38</v>
      </c>
      <c r="BE143" s="99" t="s">
        <v>1182</v>
      </c>
      <c r="BF143" s="99" t="s">
        <v>38</v>
      </c>
      <c r="BG143" s="99" t="s">
        <v>1182</v>
      </c>
      <c r="BH143" s="99" t="s">
        <v>38</v>
      </c>
      <c r="BI143" s="99" t="s">
        <v>543</v>
      </c>
      <c r="BJ143" s="99" t="s">
        <v>38</v>
      </c>
      <c r="BK143" s="99" t="s">
        <v>38</v>
      </c>
      <c r="BL143" s="99" t="s">
        <v>38</v>
      </c>
      <c r="BM143" s="99" t="s">
        <v>38</v>
      </c>
      <c r="BN143" s="99" t="s">
        <v>38</v>
      </c>
      <c r="BO143" s="99" t="s">
        <v>38</v>
      </c>
      <c r="BP143" s="99" t="s">
        <v>38</v>
      </c>
      <c r="BQ143" s="99" t="s">
        <v>38</v>
      </c>
      <c r="BR143" s="99" t="s">
        <v>38</v>
      </c>
      <c r="BS143" s="99" t="s">
        <v>38</v>
      </c>
      <c r="BT143" s="99" t="s">
        <v>38</v>
      </c>
      <c r="BU143" s="99" t="s">
        <v>96</v>
      </c>
      <c r="BV143" s="99" t="s">
        <v>38</v>
      </c>
      <c r="BW143" s="99" t="s">
        <v>38</v>
      </c>
      <c r="BX143" s="99" t="s">
        <v>38</v>
      </c>
      <c r="BY143" s="98" t="s">
        <v>1434</v>
      </c>
      <c r="BZ143" s="98" t="s">
        <v>178</v>
      </c>
      <c r="CA143" s="99" t="s">
        <v>1149</v>
      </c>
    </row>
    <row r="144" spans="1:79" ht="111.75">
      <c r="A144" s="97">
        <v>143</v>
      </c>
      <c r="B144" s="99">
        <v>96</v>
      </c>
      <c r="C144" s="99" t="s">
        <v>2</v>
      </c>
      <c r="D144" s="99" t="s">
        <v>563</v>
      </c>
      <c r="E144" s="99" t="s">
        <v>38</v>
      </c>
      <c r="F144" s="99" t="s">
        <v>473</v>
      </c>
      <c r="G144" s="99" t="s">
        <v>563</v>
      </c>
      <c r="H144" s="99" t="s">
        <v>38</v>
      </c>
      <c r="I144" s="98" t="s">
        <v>241</v>
      </c>
      <c r="J144" s="99" t="s">
        <v>681</v>
      </c>
      <c r="K144" s="99" t="s">
        <v>1463</v>
      </c>
      <c r="L144" s="99" t="s">
        <v>832</v>
      </c>
      <c r="M144" s="99" t="s">
        <v>936</v>
      </c>
      <c r="N144" s="126" t="s">
        <v>1591</v>
      </c>
      <c r="O144" s="99" t="s">
        <v>988</v>
      </c>
      <c r="P144" s="99" t="s">
        <v>38</v>
      </c>
      <c r="Q144" s="99" t="s">
        <v>38</v>
      </c>
      <c r="R144" s="99" t="s">
        <v>38</v>
      </c>
      <c r="S144" s="99" t="s">
        <v>38</v>
      </c>
      <c r="T144" s="99" t="s">
        <v>38</v>
      </c>
      <c r="U144" s="99" t="s">
        <v>38</v>
      </c>
      <c r="V144" s="99" t="s">
        <v>38</v>
      </c>
      <c r="W144" s="99" t="s">
        <v>38</v>
      </c>
      <c r="X144" s="99" t="s">
        <v>282</v>
      </c>
      <c r="Y144" s="99" t="s">
        <v>982</v>
      </c>
      <c r="Z144" s="98" t="s">
        <v>1300</v>
      </c>
      <c r="AA144" s="99" t="s">
        <v>38</v>
      </c>
      <c r="AB144" s="99" t="s">
        <v>38</v>
      </c>
      <c r="AC144" s="99" t="s">
        <v>38</v>
      </c>
      <c r="AD144" s="99" t="s">
        <v>38</v>
      </c>
      <c r="AE144" s="99" t="s">
        <v>543</v>
      </c>
      <c r="AF144" s="99" t="s">
        <v>38</v>
      </c>
      <c r="AG144" s="99" t="s">
        <v>543</v>
      </c>
      <c r="AH144" s="99" t="s">
        <v>38</v>
      </c>
      <c r="AI144" s="99" t="s">
        <v>543</v>
      </c>
      <c r="AJ144" s="99" t="s">
        <v>38</v>
      </c>
      <c r="AK144" s="99" t="s">
        <v>543</v>
      </c>
      <c r="AL144" s="99" t="s">
        <v>38</v>
      </c>
      <c r="AM144" s="99" t="s">
        <v>543</v>
      </c>
      <c r="AN144" s="99" t="s">
        <v>38</v>
      </c>
      <c r="AO144" s="99" t="s">
        <v>543</v>
      </c>
      <c r="AP144" s="99" t="s">
        <v>38</v>
      </c>
      <c r="AQ144" s="99" t="s">
        <v>1181</v>
      </c>
      <c r="AR144" s="99" t="s">
        <v>38</v>
      </c>
      <c r="AS144" s="99" t="s">
        <v>1181</v>
      </c>
      <c r="AT144" s="99" t="s">
        <v>38</v>
      </c>
      <c r="AU144" s="99" t="s">
        <v>1182</v>
      </c>
      <c r="AV144" s="99" t="s">
        <v>38</v>
      </c>
      <c r="AW144" s="99" t="s">
        <v>1182</v>
      </c>
      <c r="AX144" s="99" t="s">
        <v>38</v>
      </c>
      <c r="AY144" s="99" t="s">
        <v>1181</v>
      </c>
      <c r="AZ144" s="99" t="s">
        <v>38</v>
      </c>
      <c r="BA144" s="99" t="s">
        <v>543</v>
      </c>
      <c r="BB144" s="99" t="s">
        <v>38</v>
      </c>
      <c r="BC144" s="99" t="s">
        <v>543</v>
      </c>
      <c r="BD144" s="99" t="s">
        <v>38</v>
      </c>
      <c r="BE144" s="99" t="s">
        <v>543</v>
      </c>
      <c r="BF144" s="99" t="s">
        <v>38</v>
      </c>
      <c r="BG144" s="99" t="s">
        <v>543</v>
      </c>
      <c r="BH144" s="99" t="s">
        <v>38</v>
      </c>
      <c r="BI144" s="99" t="s">
        <v>1182</v>
      </c>
      <c r="BJ144" s="99" t="s">
        <v>38</v>
      </c>
      <c r="BK144" s="99" t="s">
        <v>38</v>
      </c>
      <c r="BL144" s="99" t="s">
        <v>38</v>
      </c>
      <c r="BM144" s="99" t="s">
        <v>38</v>
      </c>
      <c r="BN144" s="99" t="s">
        <v>38</v>
      </c>
      <c r="BO144" s="99" t="s">
        <v>38</v>
      </c>
      <c r="BP144" s="99" t="s">
        <v>38</v>
      </c>
      <c r="BQ144" s="99" t="s">
        <v>38</v>
      </c>
      <c r="BR144" s="99" t="s">
        <v>38</v>
      </c>
      <c r="BS144" s="99" t="s">
        <v>38</v>
      </c>
      <c r="BT144" s="99" t="s">
        <v>38</v>
      </c>
      <c r="BU144" s="101" t="s">
        <v>200</v>
      </c>
      <c r="BV144" s="99" t="s">
        <v>38</v>
      </c>
      <c r="BW144" s="99" t="s">
        <v>38</v>
      </c>
      <c r="BX144" s="99" t="s">
        <v>38</v>
      </c>
      <c r="BY144" s="98" t="s">
        <v>1554</v>
      </c>
      <c r="BZ144" s="104" t="s">
        <v>1397</v>
      </c>
      <c r="CA144" s="99" t="s">
        <v>1039</v>
      </c>
    </row>
    <row r="145" spans="1:79" ht="30.75">
      <c r="A145" s="97">
        <v>144</v>
      </c>
      <c r="B145" s="99">
        <v>74</v>
      </c>
      <c r="C145" s="99" t="s">
        <v>509</v>
      </c>
      <c r="D145" s="99" t="s">
        <v>563</v>
      </c>
      <c r="E145" s="99" t="s">
        <v>38</v>
      </c>
      <c r="F145" s="99" t="s">
        <v>473</v>
      </c>
      <c r="G145" s="99" t="s">
        <v>563</v>
      </c>
      <c r="H145" s="99" t="s">
        <v>38</v>
      </c>
      <c r="I145" s="99" t="s">
        <v>239</v>
      </c>
      <c r="J145" s="99" t="s">
        <v>577</v>
      </c>
      <c r="K145" s="99" t="s">
        <v>1510</v>
      </c>
      <c r="L145" s="99" t="s">
        <v>848</v>
      </c>
      <c r="M145" s="99" t="s">
        <v>654</v>
      </c>
      <c r="N145" s="126" t="s">
        <v>1608</v>
      </c>
      <c r="O145" s="99" t="s">
        <v>988</v>
      </c>
      <c r="P145" s="99" t="s">
        <v>38</v>
      </c>
      <c r="Q145" s="99" t="s">
        <v>38</v>
      </c>
      <c r="R145" s="99" t="s">
        <v>38</v>
      </c>
      <c r="S145" s="99" t="s">
        <v>38</v>
      </c>
      <c r="T145" s="99" t="s">
        <v>38</v>
      </c>
      <c r="U145" s="99" t="s">
        <v>38</v>
      </c>
      <c r="V145" s="99" t="s">
        <v>38</v>
      </c>
      <c r="W145" s="99" t="s">
        <v>38</v>
      </c>
      <c r="X145" s="99" t="s">
        <v>56</v>
      </c>
      <c r="Y145" s="99" t="s">
        <v>554</v>
      </c>
      <c r="Z145" s="98" t="s">
        <v>1316</v>
      </c>
      <c r="AA145" s="99" t="s">
        <v>38</v>
      </c>
      <c r="AB145" s="99" t="s">
        <v>38</v>
      </c>
      <c r="AC145" s="99" t="s">
        <v>38</v>
      </c>
      <c r="AD145" s="99" t="s">
        <v>38</v>
      </c>
      <c r="AE145" s="99" t="s">
        <v>1181</v>
      </c>
      <c r="AF145" s="99" t="s">
        <v>38</v>
      </c>
      <c r="AG145" s="99" t="s">
        <v>1181</v>
      </c>
      <c r="AH145" s="99" t="s">
        <v>38</v>
      </c>
      <c r="AI145" s="99" t="s">
        <v>1181</v>
      </c>
      <c r="AJ145" s="99" t="s">
        <v>38</v>
      </c>
      <c r="AK145" s="99" t="s">
        <v>1181</v>
      </c>
      <c r="AL145" s="99" t="s">
        <v>38</v>
      </c>
      <c r="AM145" s="99" t="s">
        <v>1181</v>
      </c>
      <c r="AN145" s="99" t="s">
        <v>38</v>
      </c>
      <c r="AO145" s="99" t="s">
        <v>1181</v>
      </c>
      <c r="AP145" s="99" t="s">
        <v>38</v>
      </c>
      <c r="AQ145" s="99" t="s">
        <v>1181</v>
      </c>
      <c r="AR145" s="99" t="s">
        <v>38</v>
      </c>
      <c r="AS145" s="99" t="s">
        <v>1181</v>
      </c>
      <c r="AT145" s="99" t="s">
        <v>38</v>
      </c>
      <c r="AU145" s="99" t="s">
        <v>1181</v>
      </c>
      <c r="AV145" s="99" t="s">
        <v>38</v>
      </c>
      <c r="AW145" s="99" t="s">
        <v>1181</v>
      </c>
      <c r="AX145" s="99" t="s">
        <v>38</v>
      </c>
      <c r="AY145" s="99" t="s">
        <v>1181</v>
      </c>
      <c r="AZ145" s="99" t="s">
        <v>38</v>
      </c>
      <c r="BA145" s="99" t="s">
        <v>1181</v>
      </c>
      <c r="BB145" s="99" t="s">
        <v>38</v>
      </c>
      <c r="BC145" s="99" t="s">
        <v>1182</v>
      </c>
      <c r="BD145" s="99" t="s">
        <v>38</v>
      </c>
      <c r="BE145" s="99" t="s">
        <v>1182</v>
      </c>
      <c r="BF145" s="99" t="s">
        <v>38</v>
      </c>
      <c r="BG145" s="99" t="s">
        <v>543</v>
      </c>
      <c r="BH145" s="99" t="s">
        <v>38</v>
      </c>
      <c r="BI145" s="99" t="s">
        <v>1181</v>
      </c>
      <c r="BJ145" s="99" t="s">
        <v>38</v>
      </c>
      <c r="BK145" s="99" t="s">
        <v>38</v>
      </c>
      <c r="BL145" s="99" t="s">
        <v>38</v>
      </c>
      <c r="BM145" s="99" t="s">
        <v>38</v>
      </c>
      <c r="BN145" s="99" t="s">
        <v>38</v>
      </c>
      <c r="BO145" s="99" t="s">
        <v>38</v>
      </c>
      <c r="BP145" s="99" t="s">
        <v>38</v>
      </c>
      <c r="BQ145" s="99" t="s">
        <v>38</v>
      </c>
      <c r="BR145" s="99" t="s">
        <v>38</v>
      </c>
      <c r="BS145" s="99" t="s">
        <v>38</v>
      </c>
      <c r="BT145" s="99" t="s">
        <v>38</v>
      </c>
      <c r="BU145" s="101" t="s">
        <v>227</v>
      </c>
      <c r="BV145" s="99" t="s">
        <v>38</v>
      </c>
      <c r="BW145" s="99" t="s">
        <v>38</v>
      </c>
      <c r="BX145" s="99" t="s">
        <v>38</v>
      </c>
      <c r="BY145" s="98" t="s">
        <v>1230</v>
      </c>
      <c r="BZ145" s="98" t="s">
        <v>38</v>
      </c>
      <c r="CA145" s="99" t="s">
        <v>1072</v>
      </c>
    </row>
    <row r="146" spans="1:79" ht="44.25">
      <c r="A146" s="97">
        <v>145</v>
      </c>
      <c r="B146" s="99">
        <v>157</v>
      </c>
      <c r="C146" s="99" t="s">
        <v>433</v>
      </c>
      <c r="D146" s="99" t="s">
        <v>563</v>
      </c>
      <c r="E146" s="99" t="s">
        <v>38</v>
      </c>
      <c r="F146" s="99" t="s">
        <v>473</v>
      </c>
      <c r="G146" s="99" t="s">
        <v>563</v>
      </c>
      <c r="H146" s="99" t="s">
        <v>38</v>
      </c>
      <c r="I146" s="104" t="s">
        <v>225</v>
      </c>
      <c r="J146" s="99" t="s">
        <v>187</v>
      </c>
      <c r="K146" s="99" t="s">
        <v>1541</v>
      </c>
      <c r="L146" s="99" t="s">
        <v>336</v>
      </c>
      <c r="M146" s="99" t="s">
        <v>908</v>
      </c>
      <c r="N146" s="126" t="s">
        <v>1627</v>
      </c>
      <c r="O146" s="99" t="s">
        <v>454</v>
      </c>
      <c r="P146" s="99" t="s">
        <v>38</v>
      </c>
      <c r="Q146" s="99" t="s">
        <v>38</v>
      </c>
      <c r="R146" s="99" t="s">
        <v>38</v>
      </c>
      <c r="S146" s="99" t="s">
        <v>38</v>
      </c>
      <c r="T146" s="99" t="s">
        <v>38</v>
      </c>
      <c r="U146" s="99" t="s">
        <v>38</v>
      </c>
      <c r="V146" s="99" t="s">
        <v>38</v>
      </c>
      <c r="W146" s="99" t="s">
        <v>38</v>
      </c>
      <c r="X146" s="99" t="s">
        <v>254</v>
      </c>
      <c r="Y146" s="99" t="s">
        <v>574</v>
      </c>
      <c r="Z146" s="98" t="s">
        <v>660</v>
      </c>
      <c r="AA146" s="99" t="s">
        <v>38</v>
      </c>
      <c r="AB146" s="99" t="s">
        <v>38</v>
      </c>
      <c r="AC146" s="99" t="s">
        <v>38</v>
      </c>
      <c r="AD146" s="99" t="s">
        <v>38</v>
      </c>
      <c r="AE146" s="99" t="s">
        <v>543</v>
      </c>
      <c r="AF146" s="99" t="s">
        <v>38</v>
      </c>
      <c r="AG146" s="99" t="s">
        <v>543</v>
      </c>
      <c r="AH146" s="99" t="s">
        <v>38</v>
      </c>
      <c r="AI146" s="99" t="s">
        <v>1181</v>
      </c>
      <c r="AJ146" s="99" t="s">
        <v>38</v>
      </c>
      <c r="AK146" s="99" t="s">
        <v>543</v>
      </c>
      <c r="AL146" s="99" t="s">
        <v>38</v>
      </c>
      <c r="AM146" s="99" t="s">
        <v>1182</v>
      </c>
      <c r="AN146" s="99" t="s">
        <v>38</v>
      </c>
      <c r="AO146" s="99" t="s">
        <v>1181</v>
      </c>
      <c r="AP146" s="99" t="s">
        <v>38</v>
      </c>
      <c r="AQ146" s="99" t="s">
        <v>1181</v>
      </c>
      <c r="AR146" s="99" t="s">
        <v>38</v>
      </c>
      <c r="AS146" s="99" t="s">
        <v>543</v>
      </c>
      <c r="AT146" s="99" t="s">
        <v>38</v>
      </c>
      <c r="AU146" s="99" t="s">
        <v>543</v>
      </c>
      <c r="AV146" s="99" t="s">
        <v>38</v>
      </c>
      <c r="AW146" s="99" t="s">
        <v>1182</v>
      </c>
      <c r="AX146" s="99" t="s">
        <v>38</v>
      </c>
      <c r="AY146" s="99" t="s">
        <v>1181</v>
      </c>
      <c r="AZ146" s="99" t="s">
        <v>38</v>
      </c>
      <c r="BA146" s="99" t="s">
        <v>1181</v>
      </c>
      <c r="BB146" s="99" t="s">
        <v>38</v>
      </c>
      <c r="BC146" s="99" t="s">
        <v>543</v>
      </c>
      <c r="BD146" s="99" t="s">
        <v>38</v>
      </c>
      <c r="BE146" s="99" t="s">
        <v>1182</v>
      </c>
      <c r="BF146" s="99" t="s">
        <v>38</v>
      </c>
      <c r="BG146" s="99" t="s">
        <v>543</v>
      </c>
      <c r="BH146" s="99" t="s">
        <v>38</v>
      </c>
      <c r="BI146" s="99" t="s">
        <v>1181</v>
      </c>
      <c r="BJ146" s="99" t="s">
        <v>38</v>
      </c>
      <c r="BK146" s="99" t="s">
        <v>38</v>
      </c>
      <c r="BL146" s="99" t="s">
        <v>38</v>
      </c>
      <c r="BM146" s="99" t="s">
        <v>38</v>
      </c>
      <c r="BN146" s="99" t="s">
        <v>38</v>
      </c>
      <c r="BO146" s="99" t="s">
        <v>38</v>
      </c>
      <c r="BP146" s="99" t="s">
        <v>38</v>
      </c>
      <c r="BQ146" s="99" t="s">
        <v>38</v>
      </c>
      <c r="BR146" s="99" t="s">
        <v>38</v>
      </c>
      <c r="BS146" s="99" t="s">
        <v>347</v>
      </c>
      <c r="BT146" s="99" t="s">
        <v>309</v>
      </c>
      <c r="BU146" s="99" t="s">
        <v>38</v>
      </c>
      <c r="BV146" s="99" t="s">
        <v>38</v>
      </c>
      <c r="BW146" s="99" t="s">
        <v>38</v>
      </c>
      <c r="BX146" s="99" t="s">
        <v>38</v>
      </c>
      <c r="BY146" s="98" t="s">
        <v>1433</v>
      </c>
      <c r="BZ146" s="98" t="s">
        <v>38</v>
      </c>
      <c r="CA146" s="99" t="s">
        <v>91</v>
      </c>
    </row>
    <row r="147" spans="1:79" ht="81">
      <c r="A147" s="97">
        <v>146</v>
      </c>
      <c r="B147" s="99">
        <v>60</v>
      </c>
      <c r="C147" s="99" t="s">
        <v>166</v>
      </c>
      <c r="D147" s="99" t="s">
        <v>563</v>
      </c>
      <c r="E147" s="99" t="s">
        <v>38</v>
      </c>
      <c r="F147" s="99" t="s">
        <v>473</v>
      </c>
      <c r="G147" s="99" t="s">
        <v>563</v>
      </c>
      <c r="H147" s="99" t="s">
        <v>38</v>
      </c>
      <c r="I147" s="98" t="s">
        <v>1209</v>
      </c>
      <c r="J147" s="99" t="s">
        <v>338</v>
      </c>
      <c r="K147" s="99" t="s">
        <v>479</v>
      </c>
      <c r="L147" s="99" t="s">
        <v>273</v>
      </c>
      <c r="M147" s="99" t="s">
        <v>426</v>
      </c>
      <c r="N147" s="99" t="s">
        <v>38</v>
      </c>
      <c r="O147" s="99" t="s">
        <v>454</v>
      </c>
      <c r="P147" s="99" t="s">
        <v>38</v>
      </c>
      <c r="Q147" s="99" t="s">
        <v>38</v>
      </c>
      <c r="R147" s="99" t="s">
        <v>38</v>
      </c>
      <c r="S147" s="99" t="s">
        <v>38</v>
      </c>
      <c r="T147" s="99" t="s">
        <v>38</v>
      </c>
      <c r="U147" s="99" t="s">
        <v>38</v>
      </c>
      <c r="V147" s="99" t="s">
        <v>38</v>
      </c>
      <c r="W147" s="99" t="s">
        <v>38</v>
      </c>
      <c r="X147" s="99" t="s">
        <v>282</v>
      </c>
      <c r="Y147" s="99" t="s">
        <v>982</v>
      </c>
      <c r="Z147" s="98" t="s">
        <v>1293</v>
      </c>
      <c r="AA147" s="99" t="s">
        <v>38</v>
      </c>
      <c r="AB147" s="99" t="s">
        <v>38</v>
      </c>
      <c r="AC147" s="99" t="s">
        <v>38</v>
      </c>
      <c r="AD147" s="99" t="s">
        <v>38</v>
      </c>
      <c r="AE147" s="99" t="s">
        <v>1182</v>
      </c>
      <c r="AF147" s="99" t="s">
        <v>38</v>
      </c>
      <c r="AG147" s="99" t="s">
        <v>1182</v>
      </c>
      <c r="AH147" s="99" t="s">
        <v>38</v>
      </c>
      <c r="AI147" s="99" t="s">
        <v>1182</v>
      </c>
      <c r="AJ147" s="99" t="s">
        <v>38</v>
      </c>
      <c r="AK147" s="99" t="s">
        <v>1182</v>
      </c>
      <c r="AL147" s="99" t="s">
        <v>38</v>
      </c>
      <c r="AM147" s="99" t="s">
        <v>1182</v>
      </c>
      <c r="AN147" s="99" t="s">
        <v>38</v>
      </c>
      <c r="AO147" s="99" t="s">
        <v>1182</v>
      </c>
      <c r="AP147" s="99" t="s">
        <v>38</v>
      </c>
      <c r="AQ147" s="99" t="s">
        <v>543</v>
      </c>
      <c r="AR147" s="99" t="s">
        <v>38</v>
      </c>
      <c r="AS147" s="99" t="s">
        <v>1182</v>
      </c>
      <c r="AT147" s="99" t="s">
        <v>38</v>
      </c>
      <c r="AU147" s="99" t="s">
        <v>1182</v>
      </c>
      <c r="AV147" s="99" t="s">
        <v>38</v>
      </c>
      <c r="AW147" s="99" t="s">
        <v>1182</v>
      </c>
      <c r="AX147" s="99" t="s">
        <v>38</v>
      </c>
      <c r="AY147" s="99" t="s">
        <v>1182</v>
      </c>
      <c r="AZ147" s="99" t="s">
        <v>38</v>
      </c>
      <c r="BA147" s="99" t="s">
        <v>1182</v>
      </c>
      <c r="BB147" s="99" t="s">
        <v>38</v>
      </c>
      <c r="BC147" s="99" t="s">
        <v>1182</v>
      </c>
      <c r="BD147" s="99" t="s">
        <v>38</v>
      </c>
      <c r="BE147" s="99" t="s">
        <v>1182</v>
      </c>
      <c r="BF147" s="99" t="s">
        <v>38</v>
      </c>
      <c r="BG147" s="99" t="s">
        <v>543</v>
      </c>
      <c r="BH147" s="99" t="s">
        <v>38</v>
      </c>
      <c r="BI147" s="99" t="s">
        <v>1181</v>
      </c>
      <c r="BJ147" s="99" t="s">
        <v>38</v>
      </c>
      <c r="BK147" s="99" t="s">
        <v>38</v>
      </c>
      <c r="BL147" s="99" t="s">
        <v>38</v>
      </c>
      <c r="BM147" s="99" t="s">
        <v>38</v>
      </c>
      <c r="BN147" s="99" t="s">
        <v>38</v>
      </c>
      <c r="BO147" s="99" t="s">
        <v>38</v>
      </c>
      <c r="BP147" s="99" t="s">
        <v>38</v>
      </c>
      <c r="BQ147" s="99" t="s">
        <v>38</v>
      </c>
      <c r="BR147" s="99" t="s">
        <v>38</v>
      </c>
      <c r="BS147" s="99" t="s">
        <v>829</v>
      </c>
      <c r="BT147" s="99" t="s">
        <v>829</v>
      </c>
      <c r="BU147" s="99" t="s">
        <v>38</v>
      </c>
      <c r="BV147" s="99" t="s">
        <v>38</v>
      </c>
      <c r="BW147" s="99" t="s">
        <v>38</v>
      </c>
      <c r="BX147" s="99" t="s">
        <v>38</v>
      </c>
      <c r="BY147" s="98" t="s">
        <v>1432</v>
      </c>
      <c r="BZ147" s="98" t="s">
        <v>38</v>
      </c>
      <c r="CA147" s="99" t="s">
        <v>61</v>
      </c>
    </row>
    <row r="148" spans="1:79" ht="81">
      <c r="A148" s="97">
        <v>147</v>
      </c>
      <c r="B148" s="99">
        <v>82</v>
      </c>
      <c r="C148" s="99" t="s">
        <v>501</v>
      </c>
      <c r="D148" s="99" t="s">
        <v>563</v>
      </c>
      <c r="E148" s="99" t="s">
        <v>38</v>
      </c>
      <c r="F148" s="99" t="s">
        <v>473</v>
      </c>
      <c r="G148" s="99" t="s">
        <v>563</v>
      </c>
      <c r="H148" s="99" t="s">
        <v>38</v>
      </c>
      <c r="I148" s="98" t="s">
        <v>258</v>
      </c>
      <c r="J148" s="99" t="s">
        <v>387</v>
      </c>
      <c r="K148" s="99" t="s">
        <v>721</v>
      </c>
      <c r="L148" s="99" t="s">
        <v>838</v>
      </c>
      <c r="M148" s="99" t="s">
        <v>741</v>
      </c>
      <c r="N148" s="99" t="s">
        <v>38</v>
      </c>
      <c r="O148" s="99" t="s">
        <v>454</v>
      </c>
      <c r="P148" s="99" t="s">
        <v>38</v>
      </c>
      <c r="Q148" s="99" t="s">
        <v>38</v>
      </c>
      <c r="R148" s="99" t="s">
        <v>38</v>
      </c>
      <c r="S148" s="99" t="s">
        <v>38</v>
      </c>
      <c r="T148" s="99" t="s">
        <v>38</v>
      </c>
      <c r="U148" s="99" t="s">
        <v>38</v>
      </c>
      <c r="V148" s="99" t="s">
        <v>38</v>
      </c>
      <c r="W148" s="99" t="s">
        <v>38</v>
      </c>
      <c r="X148" s="99" t="s">
        <v>282</v>
      </c>
      <c r="Y148" s="99" t="s">
        <v>982</v>
      </c>
      <c r="Z148" s="98" t="s">
        <v>900</v>
      </c>
      <c r="AA148" s="99" t="s">
        <v>38</v>
      </c>
      <c r="AB148" s="99" t="s">
        <v>38</v>
      </c>
      <c r="AC148" s="99" t="s">
        <v>38</v>
      </c>
      <c r="AD148" s="99" t="s">
        <v>38</v>
      </c>
      <c r="AE148" s="99" t="s">
        <v>1182</v>
      </c>
      <c r="AF148" s="99" t="s">
        <v>38</v>
      </c>
      <c r="AG148" s="99" t="s">
        <v>1182</v>
      </c>
      <c r="AH148" s="99" t="s">
        <v>38</v>
      </c>
      <c r="AI148" s="99" t="s">
        <v>1182</v>
      </c>
      <c r="AJ148" s="99" t="s">
        <v>38</v>
      </c>
      <c r="AK148" s="99" t="s">
        <v>1182</v>
      </c>
      <c r="AL148" s="99" t="s">
        <v>38</v>
      </c>
      <c r="AM148" s="99" t="s">
        <v>1182</v>
      </c>
      <c r="AN148" s="99" t="s">
        <v>38</v>
      </c>
      <c r="AO148" s="99" t="s">
        <v>1182</v>
      </c>
      <c r="AP148" s="99" t="s">
        <v>38</v>
      </c>
      <c r="AQ148" s="99" t="s">
        <v>1182</v>
      </c>
      <c r="AR148" s="99" t="s">
        <v>38</v>
      </c>
      <c r="AS148" s="99" t="s">
        <v>1182</v>
      </c>
      <c r="AT148" s="99" t="s">
        <v>38</v>
      </c>
      <c r="AU148" s="99" t="s">
        <v>1182</v>
      </c>
      <c r="AV148" s="99" t="s">
        <v>38</v>
      </c>
      <c r="AW148" s="99" t="s">
        <v>1182</v>
      </c>
      <c r="AX148" s="99" t="s">
        <v>38</v>
      </c>
      <c r="AY148" s="99" t="s">
        <v>1182</v>
      </c>
      <c r="AZ148" s="99" t="s">
        <v>38</v>
      </c>
      <c r="BA148" s="99" t="s">
        <v>1182</v>
      </c>
      <c r="BB148" s="99" t="s">
        <v>38</v>
      </c>
      <c r="BC148" s="99" t="s">
        <v>1182</v>
      </c>
      <c r="BD148" s="99" t="s">
        <v>38</v>
      </c>
      <c r="BE148" s="99" t="s">
        <v>1182</v>
      </c>
      <c r="BF148" s="99" t="s">
        <v>38</v>
      </c>
      <c r="BG148" s="99" t="s">
        <v>1181</v>
      </c>
      <c r="BH148" s="99" t="s">
        <v>38</v>
      </c>
      <c r="BI148" s="99" t="s">
        <v>1182</v>
      </c>
      <c r="BJ148" s="99" t="s">
        <v>38</v>
      </c>
      <c r="BK148" s="99" t="s">
        <v>38</v>
      </c>
      <c r="BL148" s="99" t="s">
        <v>38</v>
      </c>
      <c r="BM148" s="99" t="s">
        <v>38</v>
      </c>
      <c r="BN148" s="99" t="s">
        <v>38</v>
      </c>
      <c r="BO148" s="99" t="s">
        <v>38</v>
      </c>
      <c r="BP148" s="99" t="s">
        <v>38</v>
      </c>
      <c r="BQ148" s="99" t="s">
        <v>38</v>
      </c>
      <c r="BR148" s="99" t="s">
        <v>38</v>
      </c>
      <c r="BS148" s="99" t="s">
        <v>829</v>
      </c>
      <c r="BT148" s="99" t="s">
        <v>829</v>
      </c>
      <c r="BU148" s="99" t="s">
        <v>38</v>
      </c>
      <c r="BV148" s="99" t="s">
        <v>38</v>
      </c>
      <c r="BW148" s="99" t="s">
        <v>38</v>
      </c>
      <c r="BX148" s="99" t="s">
        <v>38</v>
      </c>
      <c r="BY148" s="98" t="s">
        <v>1555</v>
      </c>
      <c r="BZ148" s="98" t="s">
        <v>38</v>
      </c>
      <c r="CA148" s="99" t="s">
        <v>1125</v>
      </c>
    </row>
    <row r="149" spans="1:79" ht="98.25">
      <c r="A149" s="97">
        <v>148</v>
      </c>
      <c r="B149" s="99">
        <v>114</v>
      </c>
      <c r="C149" s="99" t="s">
        <v>478</v>
      </c>
      <c r="D149" s="99" t="s">
        <v>563</v>
      </c>
      <c r="E149" s="99" t="s">
        <v>38</v>
      </c>
      <c r="F149" s="99" t="s">
        <v>473</v>
      </c>
      <c r="G149" s="99" t="s">
        <v>563</v>
      </c>
      <c r="H149" s="99" t="s">
        <v>38</v>
      </c>
      <c r="I149" s="98" t="s">
        <v>1281</v>
      </c>
      <c r="J149" s="99" t="s">
        <v>331</v>
      </c>
      <c r="K149" s="99" t="s">
        <v>1556</v>
      </c>
      <c r="L149" s="99" t="s">
        <v>31</v>
      </c>
      <c r="M149" s="99" t="s">
        <v>922</v>
      </c>
      <c r="N149" s="126" t="s">
        <v>1640</v>
      </c>
      <c r="O149" s="99" t="s">
        <v>454</v>
      </c>
      <c r="P149" s="99" t="s">
        <v>38</v>
      </c>
      <c r="Q149" s="99" t="s">
        <v>38</v>
      </c>
      <c r="R149" s="99" t="s">
        <v>38</v>
      </c>
      <c r="S149" s="99" t="s">
        <v>38</v>
      </c>
      <c r="T149" s="99" t="s">
        <v>38</v>
      </c>
      <c r="U149" s="99" t="s">
        <v>38</v>
      </c>
      <c r="V149" s="99" t="s">
        <v>38</v>
      </c>
      <c r="W149" s="99" t="s">
        <v>38</v>
      </c>
      <c r="X149" s="99" t="s">
        <v>282</v>
      </c>
      <c r="Y149" s="99" t="s">
        <v>1028</v>
      </c>
      <c r="Z149" s="98" t="s">
        <v>1307</v>
      </c>
      <c r="AA149" s="99" t="s">
        <v>38</v>
      </c>
      <c r="AB149" s="99" t="s">
        <v>38</v>
      </c>
      <c r="AC149" s="99" t="s">
        <v>38</v>
      </c>
      <c r="AD149" s="99" t="s">
        <v>38</v>
      </c>
      <c r="AE149" s="99" t="s">
        <v>1182</v>
      </c>
      <c r="AF149" s="99" t="s">
        <v>38</v>
      </c>
      <c r="AG149" s="99" t="s">
        <v>1182</v>
      </c>
      <c r="AH149" s="99" t="s">
        <v>38</v>
      </c>
      <c r="AI149" s="99" t="s">
        <v>1182</v>
      </c>
      <c r="AJ149" s="99" t="s">
        <v>38</v>
      </c>
      <c r="AK149" s="99" t="s">
        <v>1182</v>
      </c>
      <c r="AL149" s="99" t="s">
        <v>38</v>
      </c>
      <c r="AM149" s="99" t="s">
        <v>1182</v>
      </c>
      <c r="AN149" s="99" t="s">
        <v>38</v>
      </c>
      <c r="AO149" s="99" t="s">
        <v>1182</v>
      </c>
      <c r="AP149" s="99" t="s">
        <v>38</v>
      </c>
      <c r="AQ149" s="99" t="s">
        <v>1182</v>
      </c>
      <c r="AR149" s="99" t="s">
        <v>38</v>
      </c>
      <c r="AS149" s="99" t="s">
        <v>1182</v>
      </c>
      <c r="AT149" s="99" t="s">
        <v>38</v>
      </c>
      <c r="AU149" s="99" t="s">
        <v>1182</v>
      </c>
      <c r="AV149" s="99" t="s">
        <v>38</v>
      </c>
      <c r="AW149" s="99" t="s">
        <v>1182</v>
      </c>
      <c r="AX149" s="99" t="s">
        <v>38</v>
      </c>
      <c r="AY149" s="99" t="s">
        <v>1182</v>
      </c>
      <c r="AZ149" s="99" t="s">
        <v>38</v>
      </c>
      <c r="BA149" s="99" t="s">
        <v>1182</v>
      </c>
      <c r="BB149" s="99" t="s">
        <v>38</v>
      </c>
      <c r="BC149" s="99" t="s">
        <v>1182</v>
      </c>
      <c r="BD149" s="99" t="s">
        <v>38</v>
      </c>
      <c r="BE149" s="99" t="s">
        <v>1182</v>
      </c>
      <c r="BF149" s="99" t="s">
        <v>38</v>
      </c>
      <c r="BG149" s="99" t="s">
        <v>1182</v>
      </c>
      <c r="BH149" s="99" t="s">
        <v>38</v>
      </c>
      <c r="BI149" s="99" t="s">
        <v>1182</v>
      </c>
      <c r="BJ149" s="99" t="s">
        <v>38</v>
      </c>
      <c r="BK149" s="99" t="s">
        <v>38</v>
      </c>
      <c r="BL149" s="99" t="s">
        <v>38</v>
      </c>
      <c r="BM149" s="99" t="s">
        <v>38</v>
      </c>
      <c r="BN149" s="99" t="s">
        <v>38</v>
      </c>
      <c r="BO149" s="99" t="s">
        <v>38</v>
      </c>
      <c r="BP149" s="99" t="s">
        <v>38</v>
      </c>
      <c r="BQ149" s="99" t="s">
        <v>38</v>
      </c>
      <c r="BR149" s="99" t="s">
        <v>38</v>
      </c>
      <c r="BS149" s="99" t="s">
        <v>829</v>
      </c>
      <c r="BT149" s="99" t="s">
        <v>347</v>
      </c>
      <c r="BU149" s="99" t="s">
        <v>38</v>
      </c>
      <c r="BV149" s="99" t="s">
        <v>38</v>
      </c>
      <c r="BW149" s="99" t="s">
        <v>38</v>
      </c>
      <c r="BX149" s="99" t="s">
        <v>38</v>
      </c>
      <c r="BY149" s="98" t="s">
        <v>1557</v>
      </c>
      <c r="BZ149" s="98" t="s">
        <v>1558</v>
      </c>
      <c r="CA149" s="99" t="s">
        <v>314</v>
      </c>
    </row>
    <row r="150" spans="1:79" ht="71.25">
      <c r="A150" s="97">
        <v>149</v>
      </c>
      <c r="B150" s="99">
        <v>119</v>
      </c>
      <c r="C150" s="99" t="s">
        <v>470</v>
      </c>
      <c r="D150" s="99" t="s">
        <v>563</v>
      </c>
      <c r="E150" s="99" t="s">
        <v>38</v>
      </c>
      <c r="F150" s="99" t="s">
        <v>473</v>
      </c>
      <c r="G150" s="99" t="s">
        <v>563</v>
      </c>
      <c r="H150" s="99" t="s">
        <v>38</v>
      </c>
      <c r="I150" s="98" t="s">
        <v>874</v>
      </c>
      <c r="J150" s="99" t="s">
        <v>679</v>
      </c>
      <c r="K150" s="99" t="s">
        <v>1470</v>
      </c>
      <c r="L150" s="98" t="s">
        <v>1183</v>
      </c>
      <c r="M150" s="98" t="s">
        <v>1027</v>
      </c>
      <c r="N150" s="126" t="s">
        <v>1592</v>
      </c>
      <c r="O150" s="99" t="s">
        <v>454</v>
      </c>
      <c r="P150" s="99" t="s">
        <v>38</v>
      </c>
      <c r="Q150" s="99" t="s">
        <v>38</v>
      </c>
      <c r="R150" s="99" t="s">
        <v>38</v>
      </c>
      <c r="S150" s="99" t="s">
        <v>38</v>
      </c>
      <c r="T150" s="99" t="s">
        <v>38</v>
      </c>
      <c r="U150" s="99" t="s">
        <v>38</v>
      </c>
      <c r="V150" s="99" t="s">
        <v>38</v>
      </c>
      <c r="W150" s="99" t="s">
        <v>38</v>
      </c>
      <c r="X150" s="99" t="s">
        <v>282</v>
      </c>
      <c r="Y150" s="99" t="s">
        <v>574</v>
      </c>
      <c r="Z150" s="98" t="s">
        <v>445</v>
      </c>
      <c r="AA150" s="99" t="s">
        <v>38</v>
      </c>
      <c r="AB150" s="99" t="s">
        <v>38</v>
      </c>
      <c r="AC150" s="99" t="s">
        <v>38</v>
      </c>
      <c r="AD150" s="99" t="s">
        <v>38</v>
      </c>
      <c r="AE150" s="99" t="s">
        <v>1182</v>
      </c>
      <c r="AF150" s="99" t="s">
        <v>38</v>
      </c>
      <c r="AG150" s="99" t="s">
        <v>1182</v>
      </c>
      <c r="AH150" s="99" t="s">
        <v>38</v>
      </c>
      <c r="AI150" s="99" t="s">
        <v>1182</v>
      </c>
      <c r="AJ150" s="99" t="s">
        <v>38</v>
      </c>
      <c r="AK150" s="99" t="s">
        <v>1182</v>
      </c>
      <c r="AL150" s="99" t="s">
        <v>38</v>
      </c>
      <c r="AM150" s="99" t="s">
        <v>1182</v>
      </c>
      <c r="AN150" s="99" t="s">
        <v>38</v>
      </c>
      <c r="AO150" s="99" t="s">
        <v>1182</v>
      </c>
      <c r="AP150" s="99" t="s">
        <v>38</v>
      </c>
      <c r="AQ150" s="99" t="s">
        <v>1182</v>
      </c>
      <c r="AR150" s="99" t="s">
        <v>38</v>
      </c>
      <c r="AS150" s="99" t="s">
        <v>1182</v>
      </c>
      <c r="AT150" s="99" t="s">
        <v>38</v>
      </c>
      <c r="AU150" s="99" t="s">
        <v>1182</v>
      </c>
      <c r="AV150" s="99" t="s">
        <v>38</v>
      </c>
      <c r="AW150" s="99" t="s">
        <v>1182</v>
      </c>
      <c r="AX150" s="99" t="s">
        <v>38</v>
      </c>
      <c r="AY150" s="99" t="s">
        <v>1182</v>
      </c>
      <c r="AZ150" s="99" t="s">
        <v>38</v>
      </c>
      <c r="BA150" s="99" t="s">
        <v>1182</v>
      </c>
      <c r="BB150" s="99" t="s">
        <v>38</v>
      </c>
      <c r="BC150" s="99" t="s">
        <v>1182</v>
      </c>
      <c r="BD150" s="99" t="s">
        <v>38</v>
      </c>
      <c r="BE150" s="99" t="s">
        <v>1182</v>
      </c>
      <c r="BF150" s="99" t="s">
        <v>38</v>
      </c>
      <c r="BG150" s="99" t="s">
        <v>1182</v>
      </c>
      <c r="BH150" s="99" t="s">
        <v>38</v>
      </c>
      <c r="BI150" s="99" t="s">
        <v>1181</v>
      </c>
      <c r="BJ150" s="99" t="s">
        <v>38</v>
      </c>
      <c r="BK150" s="99" t="s">
        <v>38</v>
      </c>
      <c r="BL150" s="99" t="s">
        <v>38</v>
      </c>
      <c r="BM150" s="99" t="s">
        <v>38</v>
      </c>
      <c r="BN150" s="99" t="s">
        <v>38</v>
      </c>
      <c r="BO150" s="99" t="s">
        <v>38</v>
      </c>
      <c r="BP150" s="99" t="s">
        <v>38</v>
      </c>
      <c r="BQ150" s="99" t="s">
        <v>38</v>
      </c>
      <c r="BR150" s="99" t="s">
        <v>38</v>
      </c>
      <c r="BS150" s="99" t="s">
        <v>829</v>
      </c>
      <c r="BT150" s="99" t="s">
        <v>829</v>
      </c>
      <c r="BU150" s="99" t="s">
        <v>38</v>
      </c>
      <c r="BV150" s="99" t="s">
        <v>38</v>
      </c>
      <c r="BW150" s="99" t="s">
        <v>38</v>
      </c>
      <c r="BX150" s="99" t="s">
        <v>38</v>
      </c>
      <c r="BY150" s="98" t="s">
        <v>1559</v>
      </c>
      <c r="BZ150" s="98" t="s">
        <v>38</v>
      </c>
      <c r="CA150" s="99" t="s">
        <v>1112</v>
      </c>
    </row>
    <row r="151" spans="1:79" ht="27">
      <c r="A151" s="97">
        <v>150</v>
      </c>
      <c r="B151" s="99">
        <v>167</v>
      </c>
      <c r="C151" s="99" t="s">
        <v>339</v>
      </c>
      <c r="D151" s="99" t="s">
        <v>563</v>
      </c>
      <c r="E151" s="99" t="s">
        <v>38</v>
      </c>
      <c r="F151" s="99" t="s">
        <v>473</v>
      </c>
      <c r="G151" s="99" t="s">
        <v>563</v>
      </c>
      <c r="H151" s="99" t="s">
        <v>38</v>
      </c>
      <c r="I151" s="98" t="s">
        <v>785</v>
      </c>
      <c r="J151" s="99" t="s">
        <v>338</v>
      </c>
      <c r="K151" s="99" t="s">
        <v>754</v>
      </c>
      <c r="L151" s="99" t="s">
        <v>664</v>
      </c>
      <c r="M151" s="99" t="s">
        <v>905</v>
      </c>
      <c r="N151" s="99"/>
      <c r="O151" s="99" t="s">
        <v>595</v>
      </c>
      <c r="P151" s="99" t="s">
        <v>38</v>
      </c>
      <c r="Q151" s="99" t="s">
        <v>38</v>
      </c>
      <c r="R151" s="99" t="s">
        <v>38</v>
      </c>
      <c r="S151" s="99" t="s">
        <v>38</v>
      </c>
      <c r="T151" s="99" t="s">
        <v>38</v>
      </c>
      <c r="U151" s="99" t="s">
        <v>38</v>
      </c>
      <c r="V151" s="99" t="s">
        <v>38</v>
      </c>
      <c r="W151" s="99" t="s">
        <v>38</v>
      </c>
      <c r="X151" s="99" t="s">
        <v>282</v>
      </c>
      <c r="Y151" s="99" t="s">
        <v>982</v>
      </c>
      <c r="Z151" s="98" t="s">
        <v>658</v>
      </c>
      <c r="AA151" s="99" t="s">
        <v>38</v>
      </c>
      <c r="AB151" s="99" t="s">
        <v>38</v>
      </c>
      <c r="AC151" s="99" t="s">
        <v>38</v>
      </c>
      <c r="AD151" s="99" t="s">
        <v>38</v>
      </c>
      <c r="AE151" s="99" t="s">
        <v>543</v>
      </c>
      <c r="AF151" s="99" t="s">
        <v>38</v>
      </c>
      <c r="AG151" s="99" t="s">
        <v>543</v>
      </c>
      <c r="AH151" s="99" t="s">
        <v>38</v>
      </c>
      <c r="AI151" s="99" t="s">
        <v>543</v>
      </c>
      <c r="AJ151" s="99" t="s">
        <v>38</v>
      </c>
      <c r="AK151" s="99" t="s">
        <v>543</v>
      </c>
      <c r="AL151" s="99" t="s">
        <v>38</v>
      </c>
      <c r="AM151" s="99" t="s">
        <v>1181</v>
      </c>
      <c r="AN151" s="99" t="s">
        <v>38</v>
      </c>
      <c r="AO151" s="99" t="s">
        <v>1181</v>
      </c>
      <c r="AP151" s="99" t="s">
        <v>38</v>
      </c>
      <c r="AQ151" s="99" t="s">
        <v>1181</v>
      </c>
      <c r="AR151" s="99" t="s">
        <v>38</v>
      </c>
      <c r="AS151" s="99" t="s">
        <v>1181</v>
      </c>
      <c r="AT151" s="99" t="s">
        <v>38</v>
      </c>
      <c r="AU151" s="99" t="s">
        <v>1182</v>
      </c>
      <c r="AV151" s="99" t="s">
        <v>38</v>
      </c>
      <c r="AW151" s="99" t="s">
        <v>543</v>
      </c>
      <c r="AX151" s="99" t="s">
        <v>38</v>
      </c>
      <c r="AY151" s="99" t="s">
        <v>543</v>
      </c>
      <c r="AZ151" s="99" t="s">
        <v>38</v>
      </c>
      <c r="BA151" s="99" t="s">
        <v>543</v>
      </c>
      <c r="BB151" s="99" t="s">
        <v>38</v>
      </c>
      <c r="BC151" s="99" t="s">
        <v>543</v>
      </c>
      <c r="BD151" s="99" t="s">
        <v>38</v>
      </c>
      <c r="BE151" s="99" t="s">
        <v>543</v>
      </c>
      <c r="BF151" s="99" t="s">
        <v>38</v>
      </c>
      <c r="BG151" s="99" t="s">
        <v>543</v>
      </c>
      <c r="BH151" s="99" t="s">
        <v>38</v>
      </c>
      <c r="BI151" s="99" t="s">
        <v>543</v>
      </c>
      <c r="BJ151" s="99" t="s">
        <v>38</v>
      </c>
      <c r="BK151" s="99" t="s">
        <v>38</v>
      </c>
      <c r="BL151" s="99" t="s">
        <v>38</v>
      </c>
      <c r="BM151" s="99" t="s">
        <v>38</v>
      </c>
      <c r="BN151" s="99" t="s">
        <v>38</v>
      </c>
      <c r="BO151" s="99" t="s">
        <v>38</v>
      </c>
      <c r="BP151" s="99" t="s">
        <v>38</v>
      </c>
      <c r="BQ151" s="99" t="s">
        <v>38</v>
      </c>
      <c r="BR151" s="99" t="s">
        <v>38</v>
      </c>
      <c r="BS151" s="99" t="s">
        <v>829</v>
      </c>
      <c r="BT151" s="99" t="s">
        <v>309</v>
      </c>
      <c r="BU151" s="99" t="s">
        <v>38</v>
      </c>
      <c r="BV151" s="99" t="s">
        <v>38</v>
      </c>
      <c r="BW151" s="99" t="s">
        <v>38</v>
      </c>
      <c r="BX151" s="99" t="s">
        <v>38</v>
      </c>
      <c r="BY151" s="99" t="s">
        <v>1071</v>
      </c>
      <c r="BZ151" s="98" t="s">
        <v>38</v>
      </c>
      <c r="CA151" s="99" t="s">
        <v>767</v>
      </c>
    </row>
    <row r="152" spans="1:79" ht="57.75">
      <c r="A152" s="97">
        <v>151</v>
      </c>
      <c r="B152" s="99">
        <v>103</v>
      </c>
      <c r="C152" s="99" t="s">
        <v>486</v>
      </c>
      <c r="D152" s="99" t="s">
        <v>563</v>
      </c>
      <c r="E152" s="99" t="s">
        <v>38</v>
      </c>
      <c r="F152" s="99" t="s">
        <v>473</v>
      </c>
      <c r="G152" s="99" t="s">
        <v>563</v>
      </c>
      <c r="H152" s="99" t="s">
        <v>38</v>
      </c>
      <c r="I152" s="99" t="s">
        <v>626</v>
      </c>
      <c r="J152" s="99" t="s">
        <v>187</v>
      </c>
      <c r="K152" s="98" t="s">
        <v>1213</v>
      </c>
      <c r="L152" s="99" t="s">
        <v>772</v>
      </c>
      <c r="M152" s="99" t="s">
        <v>105</v>
      </c>
      <c r="N152" s="126" t="s">
        <v>1648</v>
      </c>
      <c r="O152" s="99" t="s">
        <v>377</v>
      </c>
      <c r="P152" s="99" t="s">
        <v>38</v>
      </c>
      <c r="Q152" s="99" t="s">
        <v>38</v>
      </c>
      <c r="R152" s="99" t="s">
        <v>38</v>
      </c>
      <c r="S152" s="99" t="s">
        <v>38</v>
      </c>
      <c r="T152" s="99" t="s">
        <v>38</v>
      </c>
      <c r="U152" s="99" t="s">
        <v>38</v>
      </c>
      <c r="V152" s="99" t="s">
        <v>38</v>
      </c>
      <c r="W152" s="99" t="s">
        <v>38</v>
      </c>
      <c r="X152" s="99" t="s">
        <v>996</v>
      </c>
      <c r="Y152" s="99" t="s">
        <v>574</v>
      </c>
      <c r="Z152" s="98" t="s">
        <v>1309</v>
      </c>
      <c r="AA152" s="99" t="s">
        <v>38</v>
      </c>
      <c r="AB152" s="99" t="s">
        <v>38</v>
      </c>
      <c r="AC152" s="99" t="s">
        <v>38</v>
      </c>
      <c r="AD152" s="99" t="s">
        <v>38</v>
      </c>
      <c r="AE152" s="99" t="s">
        <v>1182</v>
      </c>
      <c r="AF152" s="99" t="s">
        <v>38</v>
      </c>
      <c r="AG152" s="99" t="s">
        <v>1182</v>
      </c>
      <c r="AH152" s="99" t="s">
        <v>38</v>
      </c>
      <c r="AI152" s="99" t="s">
        <v>1182</v>
      </c>
      <c r="AJ152" s="99" t="s">
        <v>38</v>
      </c>
      <c r="AK152" s="99" t="s">
        <v>1182</v>
      </c>
      <c r="AL152" s="99" t="s">
        <v>38</v>
      </c>
      <c r="AM152" s="99" t="s">
        <v>1182</v>
      </c>
      <c r="AN152" s="99" t="s">
        <v>38</v>
      </c>
      <c r="AO152" s="99" t="s">
        <v>1182</v>
      </c>
      <c r="AP152" s="99" t="s">
        <v>38</v>
      </c>
      <c r="AQ152" s="99" t="s">
        <v>1182</v>
      </c>
      <c r="AR152" s="99" t="s">
        <v>38</v>
      </c>
      <c r="AS152" s="99" t="s">
        <v>1182</v>
      </c>
      <c r="AT152" s="99" t="s">
        <v>38</v>
      </c>
      <c r="AU152" s="99" t="s">
        <v>1182</v>
      </c>
      <c r="AV152" s="99" t="s">
        <v>38</v>
      </c>
      <c r="AW152" s="99" t="s">
        <v>1182</v>
      </c>
      <c r="AX152" s="99" t="s">
        <v>38</v>
      </c>
      <c r="AY152" s="99" t="s">
        <v>1182</v>
      </c>
      <c r="AZ152" s="99" t="s">
        <v>38</v>
      </c>
      <c r="BA152" s="99" t="s">
        <v>1182</v>
      </c>
      <c r="BB152" s="99" t="s">
        <v>38</v>
      </c>
      <c r="BC152" s="99" t="s">
        <v>1182</v>
      </c>
      <c r="BD152" s="99" t="s">
        <v>38</v>
      </c>
      <c r="BE152" s="99" t="s">
        <v>1182</v>
      </c>
      <c r="BF152" s="99" t="s">
        <v>38</v>
      </c>
      <c r="BG152" s="99" t="s">
        <v>1182</v>
      </c>
      <c r="BH152" s="99" t="s">
        <v>38</v>
      </c>
      <c r="BI152" s="99" t="s">
        <v>1182</v>
      </c>
      <c r="BJ152" s="99" t="s">
        <v>38</v>
      </c>
      <c r="BK152" s="99" t="s">
        <v>38</v>
      </c>
      <c r="BL152" s="99" t="s">
        <v>38</v>
      </c>
      <c r="BM152" s="99" t="s">
        <v>38</v>
      </c>
      <c r="BN152" s="99" t="s">
        <v>38</v>
      </c>
      <c r="BO152" s="99" t="s">
        <v>38</v>
      </c>
      <c r="BP152" s="99" t="s">
        <v>38</v>
      </c>
      <c r="BQ152" s="99" t="s">
        <v>38</v>
      </c>
      <c r="BR152" s="99" t="s">
        <v>38</v>
      </c>
      <c r="BS152" s="99" t="s">
        <v>38</v>
      </c>
      <c r="BT152" s="99" t="s">
        <v>38</v>
      </c>
      <c r="BU152" s="99" t="s">
        <v>38</v>
      </c>
      <c r="BV152" s="99" t="s">
        <v>38</v>
      </c>
      <c r="BW152" s="99" t="s">
        <v>38</v>
      </c>
      <c r="BX152" s="99" t="s">
        <v>38</v>
      </c>
      <c r="BY152" s="98" t="s">
        <v>24</v>
      </c>
      <c r="BZ152" s="98" t="s">
        <v>1373</v>
      </c>
      <c r="CA152" s="99" t="s">
        <v>82</v>
      </c>
    </row>
    <row r="153" spans="1:79" ht="27">
      <c r="A153" s="97">
        <v>152</v>
      </c>
      <c r="B153" s="99">
        <v>169</v>
      </c>
      <c r="C153" s="99" t="s">
        <v>420</v>
      </c>
      <c r="D153" s="99" t="s">
        <v>563</v>
      </c>
      <c r="E153" s="99" t="s">
        <v>38</v>
      </c>
      <c r="F153" s="99" t="s">
        <v>473</v>
      </c>
      <c r="G153" s="99" t="s">
        <v>563</v>
      </c>
      <c r="H153" s="99" t="s">
        <v>38</v>
      </c>
      <c r="I153" s="99" t="s">
        <v>593</v>
      </c>
      <c r="J153" s="99" t="s">
        <v>338</v>
      </c>
      <c r="K153" s="98" t="s">
        <v>1217</v>
      </c>
      <c r="L153" s="99" t="s">
        <v>744</v>
      </c>
      <c r="M153" s="99" t="s">
        <v>1199</v>
      </c>
      <c r="N153" s="99" t="s">
        <v>38</v>
      </c>
      <c r="O153" s="99" t="s">
        <v>377</v>
      </c>
      <c r="P153" s="99" t="s">
        <v>38</v>
      </c>
      <c r="Q153" s="99" t="s">
        <v>38</v>
      </c>
      <c r="R153" s="99" t="s">
        <v>38</v>
      </c>
      <c r="S153" s="99" t="s">
        <v>38</v>
      </c>
      <c r="T153" s="99" t="s">
        <v>38</v>
      </c>
      <c r="U153" s="99" t="s">
        <v>38</v>
      </c>
      <c r="V153" s="99" t="s">
        <v>38</v>
      </c>
      <c r="W153" s="99" t="s">
        <v>38</v>
      </c>
      <c r="X153" s="99" t="s">
        <v>996</v>
      </c>
      <c r="Y153" s="99" t="s">
        <v>574</v>
      </c>
      <c r="Z153" s="98" t="s">
        <v>658</v>
      </c>
      <c r="AA153" s="99" t="s">
        <v>38</v>
      </c>
      <c r="AB153" s="99" t="s">
        <v>38</v>
      </c>
      <c r="AC153" s="99" t="s">
        <v>38</v>
      </c>
      <c r="AD153" s="99" t="s">
        <v>38</v>
      </c>
      <c r="AE153" s="99" t="s">
        <v>1182</v>
      </c>
      <c r="AF153" s="99" t="s">
        <v>38</v>
      </c>
      <c r="AG153" s="99" t="s">
        <v>1182</v>
      </c>
      <c r="AH153" s="99" t="s">
        <v>38</v>
      </c>
      <c r="AI153" s="99" t="s">
        <v>1182</v>
      </c>
      <c r="AJ153" s="99" t="s">
        <v>38</v>
      </c>
      <c r="AK153" s="99" t="s">
        <v>1182</v>
      </c>
      <c r="AL153" s="99" t="s">
        <v>38</v>
      </c>
      <c r="AM153" s="99" t="s">
        <v>1182</v>
      </c>
      <c r="AN153" s="99" t="s">
        <v>38</v>
      </c>
      <c r="AO153" s="99" t="s">
        <v>1182</v>
      </c>
      <c r="AP153" s="99" t="s">
        <v>38</v>
      </c>
      <c r="AQ153" s="99" t="s">
        <v>1182</v>
      </c>
      <c r="AR153" s="99" t="s">
        <v>38</v>
      </c>
      <c r="AS153" s="99" t="s">
        <v>1182</v>
      </c>
      <c r="AT153" s="99" t="s">
        <v>38</v>
      </c>
      <c r="AU153" s="99" t="s">
        <v>1182</v>
      </c>
      <c r="AV153" s="99" t="s">
        <v>38</v>
      </c>
      <c r="AW153" s="99" t="s">
        <v>1182</v>
      </c>
      <c r="AX153" s="99" t="s">
        <v>38</v>
      </c>
      <c r="AY153" s="99" t="s">
        <v>1182</v>
      </c>
      <c r="AZ153" s="99" t="s">
        <v>38</v>
      </c>
      <c r="BA153" s="99" t="s">
        <v>1182</v>
      </c>
      <c r="BB153" s="99" t="s">
        <v>38</v>
      </c>
      <c r="BC153" s="99" t="s">
        <v>543</v>
      </c>
      <c r="BD153" s="99" t="s">
        <v>38</v>
      </c>
      <c r="BE153" s="99" t="s">
        <v>1182</v>
      </c>
      <c r="BF153" s="99" t="s">
        <v>38</v>
      </c>
      <c r="BG153" s="99" t="s">
        <v>1182</v>
      </c>
      <c r="BH153" s="99" t="s">
        <v>38</v>
      </c>
      <c r="BI153" s="99" t="s">
        <v>1182</v>
      </c>
      <c r="BJ153" s="99" t="s">
        <v>38</v>
      </c>
      <c r="BK153" s="99" t="s">
        <v>38</v>
      </c>
      <c r="BL153" s="99" t="s">
        <v>38</v>
      </c>
      <c r="BM153" s="99" t="s">
        <v>38</v>
      </c>
      <c r="BN153" s="99" t="s">
        <v>38</v>
      </c>
      <c r="BO153" s="99" t="s">
        <v>38</v>
      </c>
      <c r="BP153" s="99" t="s">
        <v>38</v>
      </c>
      <c r="BQ153" s="99" t="s">
        <v>38</v>
      </c>
      <c r="BR153" s="99" t="s">
        <v>38</v>
      </c>
      <c r="BS153" s="99" t="s">
        <v>38</v>
      </c>
      <c r="BT153" s="99" t="s">
        <v>38</v>
      </c>
      <c r="BU153" s="99" t="s">
        <v>38</v>
      </c>
      <c r="BV153" s="99" t="s">
        <v>38</v>
      </c>
      <c r="BW153" s="99" t="s">
        <v>38</v>
      </c>
      <c r="BX153" s="99" t="s">
        <v>38</v>
      </c>
      <c r="BY153" s="98" t="s">
        <v>1560</v>
      </c>
      <c r="BZ153" s="98" t="s">
        <v>38</v>
      </c>
      <c r="CA153" s="99" t="s">
        <v>1372</v>
      </c>
    </row>
    <row r="154" spans="1:79" ht="81">
      <c r="A154" s="97">
        <v>153</v>
      </c>
      <c r="B154" s="99">
        <v>172</v>
      </c>
      <c r="C154" s="99" t="s">
        <v>415</v>
      </c>
      <c r="D154" s="99" t="s">
        <v>563</v>
      </c>
      <c r="E154" s="99" t="s">
        <v>38</v>
      </c>
      <c r="F154" s="99" t="s">
        <v>473</v>
      </c>
      <c r="G154" s="99" t="s">
        <v>563</v>
      </c>
      <c r="H154" s="99" t="s">
        <v>38</v>
      </c>
      <c r="I154" s="98" t="s">
        <v>641</v>
      </c>
      <c r="J154" s="99" t="s">
        <v>338</v>
      </c>
      <c r="K154" s="99" t="s">
        <v>729</v>
      </c>
      <c r="L154" s="99" t="s">
        <v>728</v>
      </c>
      <c r="M154" s="99" t="s">
        <v>961</v>
      </c>
      <c r="N154" s="99" t="s">
        <v>38</v>
      </c>
      <c r="O154" s="99" t="s">
        <v>377</v>
      </c>
      <c r="P154" s="99" t="s">
        <v>38</v>
      </c>
      <c r="Q154" s="99" t="s">
        <v>38</v>
      </c>
      <c r="R154" s="99" t="s">
        <v>38</v>
      </c>
      <c r="S154" s="99" t="s">
        <v>38</v>
      </c>
      <c r="T154" s="99" t="s">
        <v>38</v>
      </c>
      <c r="U154" s="99" t="s">
        <v>38</v>
      </c>
      <c r="V154" s="99" t="s">
        <v>38</v>
      </c>
      <c r="W154" s="99" t="s">
        <v>38</v>
      </c>
      <c r="X154" s="99" t="s">
        <v>996</v>
      </c>
      <c r="Y154" s="99" t="s">
        <v>773</v>
      </c>
      <c r="Z154" s="98" t="s">
        <v>212</v>
      </c>
      <c r="AA154" s="99" t="s">
        <v>38</v>
      </c>
      <c r="AB154" s="99" t="s">
        <v>38</v>
      </c>
      <c r="AC154" s="99" t="s">
        <v>38</v>
      </c>
      <c r="AD154" s="99" t="s">
        <v>38</v>
      </c>
      <c r="AE154" s="99" t="s">
        <v>543</v>
      </c>
      <c r="AF154" s="99" t="s">
        <v>38</v>
      </c>
      <c r="AG154" s="99" t="s">
        <v>543</v>
      </c>
      <c r="AH154" s="99" t="s">
        <v>38</v>
      </c>
      <c r="AI154" s="99" t="s">
        <v>543</v>
      </c>
      <c r="AJ154" s="99" t="s">
        <v>38</v>
      </c>
      <c r="AK154" s="99" t="s">
        <v>543</v>
      </c>
      <c r="AL154" s="99" t="s">
        <v>38</v>
      </c>
      <c r="AM154" s="99" t="s">
        <v>543</v>
      </c>
      <c r="AN154" s="99" t="s">
        <v>38</v>
      </c>
      <c r="AO154" s="99" t="s">
        <v>543</v>
      </c>
      <c r="AP154" s="99" t="s">
        <v>38</v>
      </c>
      <c r="AQ154" s="99" t="s">
        <v>543</v>
      </c>
      <c r="AR154" s="99" t="s">
        <v>38</v>
      </c>
      <c r="AS154" s="99" t="s">
        <v>543</v>
      </c>
      <c r="AT154" s="99" t="s">
        <v>38</v>
      </c>
      <c r="AU154" s="99" t="s">
        <v>543</v>
      </c>
      <c r="AV154" s="99" t="s">
        <v>38</v>
      </c>
      <c r="AW154" s="99" t="s">
        <v>543</v>
      </c>
      <c r="AX154" s="99" t="s">
        <v>38</v>
      </c>
      <c r="AY154" s="99" t="s">
        <v>543</v>
      </c>
      <c r="AZ154" s="99" t="s">
        <v>38</v>
      </c>
      <c r="BA154" s="99" t="s">
        <v>543</v>
      </c>
      <c r="BB154" s="99" t="s">
        <v>38</v>
      </c>
      <c r="BC154" s="99" t="s">
        <v>543</v>
      </c>
      <c r="BD154" s="99" t="s">
        <v>38</v>
      </c>
      <c r="BE154" s="99" t="s">
        <v>1182</v>
      </c>
      <c r="BF154" s="99" t="s">
        <v>38</v>
      </c>
      <c r="BG154" s="99" t="s">
        <v>1182</v>
      </c>
      <c r="BH154" s="99" t="s">
        <v>38</v>
      </c>
      <c r="BI154" s="99" t="s">
        <v>1182</v>
      </c>
      <c r="BJ154" s="99" t="s">
        <v>38</v>
      </c>
      <c r="BK154" s="99" t="s">
        <v>38</v>
      </c>
      <c r="BL154" s="99" t="s">
        <v>38</v>
      </c>
      <c r="BM154" s="99" t="s">
        <v>38</v>
      </c>
      <c r="BN154" s="99" t="s">
        <v>38</v>
      </c>
      <c r="BO154" s="99" t="s">
        <v>38</v>
      </c>
      <c r="BP154" s="99" t="s">
        <v>38</v>
      </c>
      <c r="BQ154" s="99" t="s">
        <v>38</v>
      </c>
      <c r="BR154" s="99" t="s">
        <v>38</v>
      </c>
      <c r="BS154" s="99" t="s">
        <v>38</v>
      </c>
      <c r="BT154" s="99" t="s">
        <v>38</v>
      </c>
      <c r="BU154" s="99" t="s">
        <v>38</v>
      </c>
      <c r="BV154" s="99" t="s">
        <v>38</v>
      </c>
      <c r="BW154" s="99" t="s">
        <v>38</v>
      </c>
      <c r="BX154" s="99" t="s">
        <v>38</v>
      </c>
      <c r="BY154" s="98" t="s">
        <v>1482</v>
      </c>
      <c r="BZ154" s="98" t="s">
        <v>38</v>
      </c>
      <c r="CA154" s="99" t="s">
        <v>1371</v>
      </c>
    </row>
    <row r="155" spans="1:79" ht="94.5">
      <c r="A155" s="97">
        <v>154</v>
      </c>
      <c r="B155" s="99">
        <v>166</v>
      </c>
      <c r="C155" s="99" t="s">
        <v>423</v>
      </c>
      <c r="D155" s="99" t="s">
        <v>563</v>
      </c>
      <c r="E155" s="99" t="s">
        <v>38</v>
      </c>
      <c r="F155" s="99" t="s">
        <v>473</v>
      </c>
      <c r="G155" s="99" t="s">
        <v>563</v>
      </c>
      <c r="H155" s="99" t="s">
        <v>38</v>
      </c>
      <c r="I155" s="99" t="s">
        <v>256</v>
      </c>
      <c r="J155" s="99" t="s">
        <v>387</v>
      </c>
      <c r="K155" s="99" t="s">
        <v>721</v>
      </c>
      <c r="L155" s="99" t="s">
        <v>159</v>
      </c>
      <c r="M155" s="99" t="s">
        <v>741</v>
      </c>
      <c r="N155" s="107" t="s">
        <v>1384</v>
      </c>
      <c r="O155" s="99" t="s">
        <v>377</v>
      </c>
      <c r="P155" s="99" t="s">
        <v>38</v>
      </c>
      <c r="Q155" s="99" t="s">
        <v>38</v>
      </c>
      <c r="R155" s="99" t="s">
        <v>38</v>
      </c>
      <c r="S155" s="99" t="s">
        <v>38</v>
      </c>
      <c r="T155" s="99" t="s">
        <v>38</v>
      </c>
      <c r="U155" s="99" t="s">
        <v>38</v>
      </c>
      <c r="V155" s="99" t="s">
        <v>38</v>
      </c>
      <c r="W155" s="99" t="s">
        <v>38</v>
      </c>
      <c r="X155" s="99" t="s">
        <v>282</v>
      </c>
      <c r="Y155" s="101" t="s">
        <v>982</v>
      </c>
      <c r="Z155" s="98" t="s">
        <v>384</v>
      </c>
      <c r="AA155" s="99" t="s">
        <v>38</v>
      </c>
      <c r="AB155" s="99" t="s">
        <v>38</v>
      </c>
      <c r="AC155" s="99" t="s">
        <v>38</v>
      </c>
      <c r="AD155" s="99" t="s">
        <v>38</v>
      </c>
      <c r="AE155" s="99" t="s">
        <v>1182</v>
      </c>
      <c r="AF155" s="99" t="s">
        <v>1049</v>
      </c>
      <c r="AG155" s="99" t="s">
        <v>1182</v>
      </c>
      <c r="AH155" s="99" t="s">
        <v>1049</v>
      </c>
      <c r="AI155" s="99" t="s">
        <v>1182</v>
      </c>
      <c r="AJ155" s="99" t="s">
        <v>1049</v>
      </c>
      <c r="AK155" s="99" t="s">
        <v>1182</v>
      </c>
      <c r="AL155" s="99" t="s">
        <v>1049</v>
      </c>
      <c r="AM155" s="99" t="s">
        <v>1182</v>
      </c>
      <c r="AN155" s="99" t="s">
        <v>1049</v>
      </c>
      <c r="AO155" s="99" t="s">
        <v>1182</v>
      </c>
      <c r="AP155" s="99" t="s">
        <v>1049</v>
      </c>
      <c r="AQ155" s="99" t="s">
        <v>1182</v>
      </c>
      <c r="AR155" s="99" t="s">
        <v>1049</v>
      </c>
      <c r="AS155" s="99" t="s">
        <v>1182</v>
      </c>
      <c r="AT155" s="99" t="s">
        <v>1049</v>
      </c>
      <c r="AU155" s="99" t="s">
        <v>1182</v>
      </c>
      <c r="AV155" s="99" t="s">
        <v>1049</v>
      </c>
      <c r="AW155" s="99" t="s">
        <v>1182</v>
      </c>
      <c r="AX155" s="99" t="s">
        <v>1049</v>
      </c>
      <c r="AY155" s="99" t="s">
        <v>1182</v>
      </c>
      <c r="AZ155" s="99" t="s">
        <v>1049</v>
      </c>
      <c r="BA155" s="99" t="s">
        <v>1182</v>
      </c>
      <c r="BB155" s="99" t="s">
        <v>1049</v>
      </c>
      <c r="BC155" s="99" t="s">
        <v>1182</v>
      </c>
      <c r="BD155" s="99" t="s">
        <v>1049</v>
      </c>
      <c r="BE155" s="99" t="s">
        <v>1182</v>
      </c>
      <c r="BF155" s="99" t="s">
        <v>1049</v>
      </c>
      <c r="BG155" s="99" t="s">
        <v>1182</v>
      </c>
      <c r="BH155" s="99" t="s">
        <v>1049</v>
      </c>
      <c r="BI155" s="99" t="s">
        <v>1182</v>
      </c>
      <c r="BJ155" s="99" t="s">
        <v>1049</v>
      </c>
      <c r="BK155" s="99" t="s">
        <v>38</v>
      </c>
      <c r="BL155" s="99" t="s">
        <v>38</v>
      </c>
      <c r="BM155" s="99" t="s">
        <v>38</v>
      </c>
      <c r="BN155" s="99" t="s">
        <v>38</v>
      </c>
      <c r="BO155" s="99" t="s">
        <v>38</v>
      </c>
      <c r="BP155" s="99" t="s">
        <v>38</v>
      </c>
      <c r="BQ155" s="99" t="s">
        <v>38</v>
      </c>
      <c r="BR155" s="99" t="s">
        <v>38</v>
      </c>
      <c r="BS155" s="99" t="s">
        <v>38</v>
      </c>
      <c r="BT155" s="99" t="s">
        <v>38</v>
      </c>
      <c r="BU155" s="99" t="s">
        <v>38</v>
      </c>
      <c r="BV155" s="99" t="s">
        <v>38</v>
      </c>
      <c r="BW155" s="99" t="s">
        <v>38</v>
      </c>
      <c r="BX155" s="99" t="s">
        <v>38</v>
      </c>
      <c r="BY155" s="98" t="s">
        <v>1561</v>
      </c>
      <c r="BZ155" s="98" t="s">
        <v>1245</v>
      </c>
      <c r="CA155" s="99" t="s">
        <v>845</v>
      </c>
    </row>
    <row r="156" spans="1:79" ht="67.5">
      <c r="A156" s="97">
        <v>155</v>
      </c>
      <c r="B156" s="99">
        <v>106</v>
      </c>
      <c r="C156" s="99" t="s">
        <v>482</v>
      </c>
      <c r="D156" s="99" t="s">
        <v>563</v>
      </c>
      <c r="E156" s="99" t="s">
        <v>38</v>
      </c>
      <c r="F156" s="99" t="s">
        <v>473</v>
      </c>
      <c r="G156" s="99" t="s">
        <v>563</v>
      </c>
      <c r="H156" s="99" t="s">
        <v>38</v>
      </c>
      <c r="I156" s="105" t="s">
        <v>1353</v>
      </c>
      <c r="J156" s="99" t="s">
        <v>184</v>
      </c>
      <c r="K156" s="99" t="s">
        <v>876</v>
      </c>
      <c r="L156" s="99" t="s">
        <v>655</v>
      </c>
      <c r="M156" s="99" t="s">
        <v>930</v>
      </c>
      <c r="N156" s="99"/>
      <c r="O156" s="99" t="s">
        <v>377</v>
      </c>
      <c r="P156" s="99" t="s">
        <v>38</v>
      </c>
      <c r="Q156" s="99" t="s">
        <v>38</v>
      </c>
      <c r="R156" s="99" t="s">
        <v>38</v>
      </c>
      <c r="S156" s="99" t="s">
        <v>38</v>
      </c>
      <c r="T156" s="99" t="s">
        <v>38</v>
      </c>
      <c r="U156" s="99" t="s">
        <v>38</v>
      </c>
      <c r="V156" s="99" t="s">
        <v>38</v>
      </c>
      <c r="W156" s="99" t="s">
        <v>38</v>
      </c>
      <c r="X156" s="99" t="s">
        <v>282</v>
      </c>
      <c r="Y156" s="99" t="s">
        <v>574</v>
      </c>
      <c r="Z156" s="98" t="s">
        <v>1293</v>
      </c>
      <c r="AA156" s="99" t="s">
        <v>38</v>
      </c>
      <c r="AB156" s="99" t="s">
        <v>38</v>
      </c>
      <c r="AC156" s="99" t="s">
        <v>38</v>
      </c>
      <c r="AD156" s="99" t="s">
        <v>38</v>
      </c>
      <c r="AE156" s="99" t="s">
        <v>1181</v>
      </c>
      <c r="AF156" s="99" t="s">
        <v>38</v>
      </c>
      <c r="AG156" s="99" t="s">
        <v>1181</v>
      </c>
      <c r="AH156" s="99" t="s">
        <v>38</v>
      </c>
      <c r="AI156" s="99" t="s">
        <v>1181</v>
      </c>
      <c r="AJ156" s="99" t="s">
        <v>38</v>
      </c>
      <c r="AK156" s="99" t="s">
        <v>1182</v>
      </c>
      <c r="AL156" s="99" t="s">
        <v>38</v>
      </c>
      <c r="AM156" s="99" t="s">
        <v>1181</v>
      </c>
      <c r="AN156" s="99" t="s">
        <v>38</v>
      </c>
      <c r="AO156" s="99" t="s">
        <v>1181</v>
      </c>
      <c r="AP156" s="99" t="s">
        <v>38</v>
      </c>
      <c r="AQ156" s="99" t="s">
        <v>1181</v>
      </c>
      <c r="AR156" s="99" t="s">
        <v>38</v>
      </c>
      <c r="AS156" s="99" t="s">
        <v>1181</v>
      </c>
      <c r="AT156" s="99" t="s">
        <v>38</v>
      </c>
      <c r="AU156" s="99" t="s">
        <v>1181</v>
      </c>
      <c r="AV156" s="99" t="s">
        <v>38</v>
      </c>
      <c r="AW156" s="99" t="s">
        <v>543</v>
      </c>
      <c r="AX156" s="99" t="s">
        <v>38</v>
      </c>
      <c r="AY156" s="99" t="s">
        <v>1181</v>
      </c>
      <c r="AZ156" s="99" t="s">
        <v>38</v>
      </c>
      <c r="BA156" s="99" t="s">
        <v>1181</v>
      </c>
      <c r="BB156" s="99" t="s">
        <v>38</v>
      </c>
      <c r="BC156" s="99" t="s">
        <v>1181</v>
      </c>
      <c r="BD156" s="99" t="s">
        <v>38</v>
      </c>
      <c r="BE156" s="99" t="s">
        <v>1182</v>
      </c>
      <c r="BF156" s="99" t="s">
        <v>38</v>
      </c>
      <c r="BG156" s="99" t="s">
        <v>1181</v>
      </c>
      <c r="BH156" s="99" t="s">
        <v>38</v>
      </c>
      <c r="BI156" s="99" t="s">
        <v>543</v>
      </c>
      <c r="BJ156" s="99" t="s">
        <v>38</v>
      </c>
      <c r="BK156" s="99" t="s">
        <v>38</v>
      </c>
      <c r="BL156" s="99" t="s">
        <v>38</v>
      </c>
      <c r="BM156" s="99" t="s">
        <v>38</v>
      </c>
      <c r="BN156" s="99" t="s">
        <v>38</v>
      </c>
      <c r="BO156" s="99" t="s">
        <v>38</v>
      </c>
      <c r="BP156" s="99" t="s">
        <v>38</v>
      </c>
      <c r="BQ156" s="99" t="s">
        <v>38</v>
      </c>
      <c r="BR156" s="99" t="s">
        <v>38</v>
      </c>
      <c r="BS156" s="99" t="s">
        <v>38</v>
      </c>
      <c r="BT156" s="99" t="s">
        <v>38</v>
      </c>
      <c r="BU156" s="99" t="s">
        <v>38</v>
      </c>
      <c r="BV156" s="99" t="s">
        <v>38</v>
      </c>
      <c r="BW156" s="99" t="s">
        <v>38</v>
      </c>
      <c r="BX156" s="99" t="s">
        <v>38</v>
      </c>
      <c r="BY156" s="98" t="s">
        <v>1286</v>
      </c>
      <c r="BZ156" s="98" t="s">
        <v>38</v>
      </c>
      <c r="CA156" s="99" t="s">
        <v>494</v>
      </c>
    </row>
    <row r="157" spans="1:79" ht="84.75">
      <c r="A157" s="97">
        <v>156</v>
      </c>
      <c r="B157" s="99">
        <v>80</v>
      </c>
      <c r="C157" s="99" t="s">
        <v>504</v>
      </c>
      <c r="D157" s="99" t="s">
        <v>563</v>
      </c>
      <c r="E157" s="99" t="s">
        <v>38</v>
      </c>
      <c r="F157" s="99" t="s">
        <v>473</v>
      </c>
      <c r="G157" s="99" t="s">
        <v>563</v>
      </c>
      <c r="H157" s="99" t="s">
        <v>38</v>
      </c>
      <c r="I157" s="99" t="s">
        <v>1</v>
      </c>
      <c r="J157" s="99" t="s">
        <v>331</v>
      </c>
      <c r="K157" s="99" t="s">
        <v>1562</v>
      </c>
      <c r="L157" s="99" t="s">
        <v>31</v>
      </c>
      <c r="M157" s="99" t="s">
        <v>922</v>
      </c>
      <c r="N157" s="126" t="s">
        <v>1640</v>
      </c>
      <c r="O157" s="99" t="s">
        <v>377</v>
      </c>
      <c r="P157" s="99" t="s">
        <v>38</v>
      </c>
      <c r="Q157" s="99" t="s">
        <v>38</v>
      </c>
      <c r="R157" s="99" t="s">
        <v>38</v>
      </c>
      <c r="S157" s="99" t="s">
        <v>38</v>
      </c>
      <c r="T157" s="99" t="s">
        <v>38</v>
      </c>
      <c r="U157" s="99" t="s">
        <v>38</v>
      </c>
      <c r="V157" s="99" t="s">
        <v>38</v>
      </c>
      <c r="W157" s="99" t="s">
        <v>38</v>
      </c>
      <c r="X157" s="99" t="s">
        <v>282</v>
      </c>
      <c r="Y157" s="99" t="s">
        <v>1028</v>
      </c>
      <c r="Z157" s="98" t="s">
        <v>1189</v>
      </c>
      <c r="AA157" s="99" t="s">
        <v>38</v>
      </c>
      <c r="AB157" s="99" t="s">
        <v>38</v>
      </c>
      <c r="AC157" s="99" t="s">
        <v>38</v>
      </c>
      <c r="AD157" s="99" t="s">
        <v>38</v>
      </c>
      <c r="AE157" s="99" t="s">
        <v>543</v>
      </c>
      <c r="AF157" s="99" t="s">
        <v>38</v>
      </c>
      <c r="AG157" s="99" t="s">
        <v>543</v>
      </c>
      <c r="AH157" s="99" t="s">
        <v>38</v>
      </c>
      <c r="AI157" s="99" t="s">
        <v>543</v>
      </c>
      <c r="AJ157" s="99" t="s">
        <v>38</v>
      </c>
      <c r="AK157" s="99" t="s">
        <v>1182</v>
      </c>
      <c r="AL157" s="99" t="s">
        <v>38</v>
      </c>
      <c r="AM157" s="99" t="s">
        <v>543</v>
      </c>
      <c r="AN157" s="99" t="s">
        <v>38</v>
      </c>
      <c r="AO157" s="99" t="s">
        <v>1182</v>
      </c>
      <c r="AP157" s="99" t="s">
        <v>38</v>
      </c>
      <c r="AQ157" s="99" t="s">
        <v>1182</v>
      </c>
      <c r="AR157" s="99" t="s">
        <v>38</v>
      </c>
      <c r="AS157" s="99" t="s">
        <v>1182</v>
      </c>
      <c r="AT157" s="99" t="s">
        <v>38</v>
      </c>
      <c r="AU157" s="99" t="s">
        <v>1182</v>
      </c>
      <c r="AV157" s="99" t="s">
        <v>38</v>
      </c>
      <c r="AW157" s="99" t="s">
        <v>1182</v>
      </c>
      <c r="AX157" s="99" t="s">
        <v>38</v>
      </c>
      <c r="AY157" s="99" t="s">
        <v>1182</v>
      </c>
      <c r="AZ157" s="99" t="s">
        <v>38</v>
      </c>
      <c r="BA157" s="99" t="s">
        <v>1182</v>
      </c>
      <c r="BB157" s="99" t="s">
        <v>38</v>
      </c>
      <c r="BC157" s="99" t="s">
        <v>543</v>
      </c>
      <c r="BD157" s="99" t="s">
        <v>38</v>
      </c>
      <c r="BE157" s="99" t="s">
        <v>1182</v>
      </c>
      <c r="BF157" s="99" t="s">
        <v>38</v>
      </c>
      <c r="BG157" s="99" t="s">
        <v>1182</v>
      </c>
      <c r="BH157" s="99" t="s">
        <v>38</v>
      </c>
      <c r="BI157" s="99" t="s">
        <v>1182</v>
      </c>
      <c r="BJ157" s="99" t="s">
        <v>38</v>
      </c>
      <c r="BK157" s="99" t="s">
        <v>38</v>
      </c>
      <c r="BL157" s="99" t="s">
        <v>38</v>
      </c>
      <c r="BM157" s="99" t="s">
        <v>38</v>
      </c>
      <c r="BN157" s="99" t="s">
        <v>38</v>
      </c>
      <c r="BO157" s="99" t="s">
        <v>38</v>
      </c>
      <c r="BP157" s="99" t="s">
        <v>38</v>
      </c>
      <c r="BQ157" s="99" t="s">
        <v>38</v>
      </c>
      <c r="BR157" s="99" t="s">
        <v>38</v>
      </c>
      <c r="BS157" s="99" t="s">
        <v>38</v>
      </c>
      <c r="BT157" s="99" t="s">
        <v>38</v>
      </c>
      <c r="BU157" s="99" t="s">
        <v>38</v>
      </c>
      <c r="BV157" s="99" t="s">
        <v>38</v>
      </c>
      <c r="BW157" s="99" t="s">
        <v>38</v>
      </c>
      <c r="BX157" s="99" t="s">
        <v>38</v>
      </c>
      <c r="BY157" s="98" t="s">
        <v>1232</v>
      </c>
      <c r="BZ157" s="98" t="s">
        <v>1398</v>
      </c>
      <c r="CA157" s="99" t="s">
        <v>1075</v>
      </c>
    </row>
    <row r="158" spans="1:79" ht="81">
      <c r="A158" s="97">
        <v>157</v>
      </c>
      <c r="B158" s="99">
        <v>98</v>
      </c>
      <c r="C158" s="99" t="s">
        <v>491</v>
      </c>
      <c r="D158" s="99" t="s">
        <v>563</v>
      </c>
      <c r="E158" s="99" t="s">
        <v>38</v>
      </c>
      <c r="F158" s="99" t="s">
        <v>473</v>
      </c>
      <c r="G158" s="99" t="s">
        <v>563</v>
      </c>
      <c r="H158" s="99" t="s">
        <v>38</v>
      </c>
      <c r="I158" s="99" t="s">
        <v>628</v>
      </c>
      <c r="J158" s="99" t="s">
        <v>552</v>
      </c>
      <c r="K158" s="99" t="s">
        <v>1563</v>
      </c>
      <c r="L158" s="99" t="s">
        <v>828</v>
      </c>
      <c r="M158" s="99" t="s">
        <v>915</v>
      </c>
      <c r="N158" s="99" t="s">
        <v>38</v>
      </c>
      <c r="O158" s="99" t="s">
        <v>377</v>
      </c>
      <c r="P158" s="99" t="s">
        <v>38</v>
      </c>
      <c r="Q158" s="99" t="s">
        <v>38</v>
      </c>
      <c r="R158" s="99" t="s">
        <v>38</v>
      </c>
      <c r="S158" s="99" t="s">
        <v>38</v>
      </c>
      <c r="T158" s="99" t="s">
        <v>38</v>
      </c>
      <c r="U158" s="99" t="s">
        <v>38</v>
      </c>
      <c r="V158" s="99" t="s">
        <v>38</v>
      </c>
      <c r="W158" s="99" t="s">
        <v>38</v>
      </c>
      <c r="X158" s="99" t="s">
        <v>282</v>
      </c>
      <c r="Y158" s="99" t="s">
        <v>982</v>
      </c>
      <c r="Z158" s="98" t="s">
        <v>1310</v>
      </c>
      <c r="AA158" s="99" t="s">
        <v>38</v>
      </c>
      <c r="AB158" s="99" t="s">
        <v>38</v>
      </c>
      <c r="AC158" s="99" t="s">
        <v>38</v>
      </c>
      <c r="AD158" s="99" t="s">
        <v>38</v>
      </c>
      <c r="AE158" s="99" t="s">
        <v>1046</v>
      </c>
      <c r="AF158" s="99" t="s">
        <v>38</v>
      </c>
      <c r="AG158" s="99" t="s">
        <v>1046</v>
      </c>
      <c r="AH158" s="99" t="s">
        <v>38</v>
      </c>
      <c r="AI158" s="99" t="s">
        <v>1046</v>
      </c>
      <c r="AJ158" s="99" t="s">
        <v>38</v>
      </c>
      <c r="AK158" s="99" t="s">
        <v>1046</v>
      </c>
      <c r="AL158" s="99" t="s">
        <v>38</v>
      </c>
      <c r="AM158" s="99" t="s">
        <v>1046</v>
      </c>
      <c r="AN158" s="99" t="s">
        <v>38</v>
      </c>
      <c r="AO158" s="99" t="s">
        <v>1046</v>
      </c>
      <c r="AP158" s="99" t="s">
        <v>38</v>
      </c>
      <c r="AQ158" s="99" t="s">
        <v>1046</v>
      </c>
      <c r="AR158" s="99" t="s">
        <v>38</v>
      </c>
      <c r="AS158" s="99" t="s">
        <v>1046</v>
      </c>
      <c r="AT158" s="99" t="s">
        <v>38</v>
      </c>
      <c r="AU158" s="99" t="s">
        <v>1046</v>
      </c>
      <c r="AV158" s="99" t="s">
        <v>38</v>
      </c>
      <c r="AW158" s="99" t="s">
        <v>1046</v>
      </c>
      <c r="AX158" s="99" t="s">
        <v>38</v>
      </c>
      <c r="AY158" s="99" t="s">
        <v>1182</v>
      </c>
      <c r="AZ158" s="99" t="s">
        <v>38</v>
      </c>
      <c r="BA158" s="99" t="s">
        <v>1046</v>
      </c>
      <c r="BB158" s="99" t="s">
        <v>38</v>
      </c>
      <c r="BC158" s="99" t="s">
        <v>1181</v>
      </c>
      <c r="BD158" s="99" t="s">
        <v>38</v>
      </c>
      <c r="BE158" s="99" t="s">
        <v>1182</v>
      </c>
      <c r="BF158" s="99" t="s">
        <v>38</v>
      </c>
      <c r="BG158" s="99" t="s">
        <v>1046</v>
      </c>
      <c r="BH158" s="99" t="s">
        <v>38</v>
      </c>
      <c r="BI158" s="101" t="s">
        <v>1182</v>
      </c>
      <c r="BJ158" s="99" t="s">
        <v>38</v>
      </c>
      <c r="BK158" s="99" t="s">
        <v>38</v>
      </c>
      <c r="BL158" s="99" t="s">
        <v>38</v>
      </c>
      <c r="BM158" s="99" t="s">
        <v>38</v>
      </c>
      <c r="BN158" s="99" t="s">
        <v>38</v>
      </c>
      <c r="BO158" s="99" t="s">
        <v>38</v>
      </c>
      <c r="BP158" s="99" t="s">
        <v>38</v>
      </c>
      <c r="BQ158" s="99" t="s">
        <v>38</v>
      </c>
      <c r="BR158" s="99" t="s">
        <v>38</v>
      </c>
      <c r="BS158" s="99" t="s">
        <v>38</v>
      </c>
      <c r="BT158" s="99" t="s">
        <v>38</v>
      </c>
      <c r="BU158" s="99" t="s">
        <v>38</v>
      </c>
      <c r="BV158" s="99" t="s">
        <v>38</v>
      </c>
      <c r="BW158" s="99" t="s">
        <v>38</v>
      </c>
      <c r="BX158" s="99" t="s">
        <v>38</v>
      </c>
      <c r="BY158" s="98" t="s">
        <v>1564</v>
      </c>
      <c r="BZ158" s="98" t="s">
        <v>38</v>
      </c>
      <c r="CA158" s="99" t="s">
        <v>1120</v>
      </c>
    </row>
    <row r="159" spans="1:79">
      <c r="A159" s="97">
        <v>158</v>
      </c>
      <c r="B159" s="99">
        <v>149</v>
      </c>
      <c r="C159" s="99" t="s">
        <v>306</v>
      </c>
      <c r="D159" s="99" t="s">
        <v>563</v>
      </c>
      <c r="E159" s="99" t="s">
        <v>38</v>
      </c>
      <c r="F159" s="99" t="s">
        <v>473</v>
      </c>
      <c r="G159" s="99" t="s">
        <v>563</v>
      </c>
      <c r="H159" s="99" t="s">
        <v>38</v>
      </c>
      <c r="I159" s="99" t="s">
        <v>252</v>
      </c>
      <c r="J159" s="99" t="s">
        <v>21</v>
      </c>
      <c r="K159" s="99" t="s">
        <v>1506</v>
      </c>
      <c r="L159" s="99" t="s">
        <v>803</v>
      </c>
      <c r="M159" s="99" t="s">
        <v>635</v>
      </c>
      <c r="N159" s="99" t="s">
        <v>38</v>
      </c>
      <c r="O159" s="99" t="s">
        <v>377</v>
      </c>
      <c r="P159" s="99" t="s">
        <v>38</v>
      </c>
      <c r="Q159" s="99" t="s">
        <v>38</v>
      </c>
      <c r="R159" s="99" t="s">
        <v>38</v>
      </c>
      <c r="S159" s="99" t="s">
        <v>38</v>
      </c>
      <c r="T159" s="99" t="s">
        <v>38</v>
      </c>
      <c r="U159" s="99" t="s">
        <v>38</v>
      </c>
      <c r="V159" s="99" t="s">
        <v>38</v>
      </c>
      <c r="W159" s="99" t="s">
        <v>38</v>
      </c>
      <c r="X159" s="99" t="s">
        <v>282</v>
      </c>
      <c r="Y159" s="99" t="s">
        <v>982</v>
      </c>
      <c r="Z159" s="98" t="s">
        <v>1302</v>
      </c>
      <c r="AA159" s="99" t="s">
        <v>38</v>
      </c>
      <c r="AB159" s="99" t="s">
        <v>38</v>
      </c>
      <c r="AC159" s="99" t="s">
        <v>38</v>
      </c>
      <c r="AD159" s="99" t="s">
        <v>38</v>
      </c>
      <c r="AE159" s="99" t="s">
        <v>1182</v>
      </c>
      <c r="AF159" s="99" t="s">
        <v>38</v>
      </c>
      <c r="AG159" s="99" t="s">
        <v>1182</v>
      </c>
      <c r="AH159" s="99" t="s">
        <v>38</v>
      </c>
      <c r="AI159" s="99" t="s">
        <v>1182</v>
      </c>
      <c r="AJ159" s="99" t="s">
        <v>38</v>
      </c>
      <c r="AK159" s="99" t="s">
        <v>1182</v>
      </c>
      <c r="AL159" s="99" t="s">
        <v>38</v>
      </c>
      <c r="AM159" s="99" t="s">
        <v>543</v>
      </c>
      <c r="AN159" s="99" t="s">
        <v>38</v>
      </c>
      <c r="AO159" s="99" t="s">
        <v>543</v>
      </c>
      <c r="AP159" s="99" t="s">
        <v>38</v>
      </c>
      <c r="AQ159" s="99" t="s">
        <v>543</v>
      </c>
      <c r="AR159" s="99" t="s">
        <v>38</v>
      </c>
      <c r="AS159" s="99" t="s">
        <v>543</v>
      </c>
      <c r="AT159" s="99" t="s">
        <v>38</v>
      </c>
      <c r="AU159" s="99" t="s">
        <v>1182</v>
      </c>
      <c r="AV159" s="99" t="s">
        <v>38</v>
      </c>
      <c r="AW159" s="99" t="s">
        <v>543</v>
      </c>
      <c r="AX159" s="99" t="s">
        <v>38</v>
      </c>
      <c r="AY159" s="99" t="s">
        <v>1182</v>
      </c>
      <c r="AZ159" s="99" t="s">
        <v>38</v>
      </c>
      <c r="BA159" s="99" t="s">
        <v>543</v>
      </c>
      <c r="BB159" s="99" t="s">
        <v>38</v>
      </c>
      <c r="BC159" s="99" t="s">
        <v>1182</v>
      </c>
      <c r="BD159" s="99" t="s">
        <v>38</v>
      </c>
      <c r="BE159" s="99" t="s">
        <v>1182</v>
      </c>
      <c r="BF159" s="99" t="s">
        <v>38</v>
      </c>
      <c r="BG159" s="99" t="s">
        <v>1182</v>
      </c>
      <c r="BH159" s="99" t="s">
        <v>38</v>
      </c>
      <c r="BI159" s="99" t="s">
        <v>1182</v>
      </c>
      <c r="BJ159" s="99" t="s">
        <v>38</v>
      </c>
      <c r="BK159" s="99" t="s">
        <v>38</v>
      </c>
      <c r="BL159" s="99" t="s">
        <v>38</v>
      </c>
      <c r="BM159" s="99" t="s">
        <v>38</v>
      </c>
      <c r="BN159" s="99" t="s">
        <v>38</v>
      </c>
      <c r="BO159" s="99" t="s">
        <v>38</v>
      </c>
      <c r="BP159" s="99" t="s">
        <v>38</v>
      </c>
      <c r="BQ159" s="99" t="s">
        <v>38</v>
      </c>
      <c r="BR159" s="99" t="s">
        <v>38</v>
      </c>
      <c r="BS159" s="99" t="s">
        <v>38</v>
      </c>
      <c r="BT159" s="99" t="s">
        <v>38</v>
      </c>
      <c r="BU159" s="99" t="s">
        <v>38</v>
      </c>
      <c r="BV159" s="99" t="s">
        <v>38</v>
      </c>
      <c r="BW159" s="99" t="s">
        <v>38</v>
      </c>
      <c r="BX159" s="99" t="s">
        <v>38</v>
      </c>
      <c r="BY159" s="99" t="s">
        <v>65</v>
      </c>
      <c r="BZ159" s="98" t="s">
        <v>38</v>
      </c>
      <c r="CA159" s="99" t="s">
        <v>1102</v>
      </c>
    </row>
    <row r="160" spans="1:79" ht="44.25">
      <c r="A160" s="97">
        <v>159</v>
      </c>
      <c r="B160" s="99">
        <v>102</v>
      </c>
      <c r="C160" s="99" t="s">
        <v>142</v>
      </c>
      <c r="D160" s="99" t="s">
        <v>563</v>
      </c>
      <c r="E160" s="99" t="s">
        <v>38</v>
      </c>
      <c r="F160" s="99" t="s">
        <v>473</v>
      </c>
      <c r="G160" s="99" t="s">
        <v>563</v>
      </c>
      <c r="H160" s="99" t="s">
        <v>38</v>
      </c>
      <c r="I160" s="98" t="s">
        <v>970</v>
      </c>
      <c r="J160" s="99" t="s">
        <v>693</v>
      </c>
      <c r="K160" s="99" t="s">
        <v>1551</v>
      </c>
      <c r="L160" s="99" t="s">
        <v>824</v>
      </c>
      <c r="M160" s="99" t="s">
        <v>529</v>
      </c>
      <c r="N160" s="126" t="s">
        <v>1647</v>
      </c>
      <c r="O160" s="99" t="s">
        <v>377</v>
      </c>
      <c r="P160" s="99" t="s">
        <v>38</v>
      </c>
      <c r="Q160" s="99" t="s">
        <v>38</v>
      </c>
      <c r="R160" s="99" t="s">
        <v>38</v>
      </c>
      <c r="S160" s="99" t="s">
        <v>38</v>
      </c>
      <c r="T160" s="99" t="s">
        <v>38</v>
      </c>
      <c r="U160" s="99" t="s">
        <v>38</v>
      </c>
      <c r="V160" s="99" t="s">
        <v>38</v>
      </c>
      <c r="W160" s="99" t="s">
        <v>38</v>
      </c>
      <c r="X160" s="99" t="s">
        <v>282</v>
      </c>
      <c r="Y160" s="99" t="s">
        <v>982</v>
      </c>
      <c r="Z160" s="98" t="s">
        <v>1293</v>
      </c>
      <c r="AA160" s="99" t="s">
        <v>38</v>
      </c>
      <c r="AB160" s="99" t="s">
        <v>38</v>
      </c>
      <c r="AC160" s="99" t="s">
        <v>38</v>
      </c>
      <c r="AD160" s="99" t="s">
        <v>38</v>
      </c>
      <c r="AE160" s="99" t="s">
        <v>1182</v>
      </c>
      <c r="AF160" s="99" t="s">
        <v>38</v>
      </c>
      <c r="AG160" s="99" t="s">
        <v>1182</v>
      </c>
      <c r="AH160" s="99" t="s">
        <v>38</v>
      </c>
      <c r="AI160" s="99" t="s">
        <v>1182</v>
      </c>
      <c r="AJ160" s="99" t="s">
        <v>38</v>
      </c>
      <c r="AK160" s="99" t="s">
        <v>1182</v>
      </c>
      <c r="AL160" s="99" t="s">
        <v>38</v>
      </c>
      <c r="AM160" s="99" t="s">
        <v>1182</v>
      </c>
      <c r="AN160" s="99" t="s">
        <v>38</v>
      </c>
      <c r="AO160" s="99" t="s">
        <v>1182</v>
      </c>
      <c r="AP160" s="99" t="s">
        <v>38</v>
      </c>
      <c r="AQ160" s="99" t="s">
        <v>1182</v>
      </c>
      <c r="AR160" s="99" t="s">
        <v>38</v>
      </c>
      <c r="AS160" s="99" t="s">
        <v>1182</v>
      </c>
      <c r="AT160" s="99" t="s">
        <v>38</v>
      </c>
      <c r="AU160" s="99" t="s">
        <v>1182</v>
      </c>
      <c r="AV160" s="99" t="s">
        <v>38</v>
      </c>
      <c r="AW160" s="99" t="s">
        <v>1182</v>
      </c>
      <c r="AX160" s="99" t="s">
        <v>38</v>
      </c>
      <c r="AY160" s="99" t="s">
        <v>1182</v>
      </c>
      <c r="AZ160" s="99" t="s">
        <v>38</v>
      </c>
      <c r="BA160" s="99" t="s">
        <v>1182</v>
      </c>
      <c r="BB160" s="99" t="s">
        <v>38</v>
      </c>
      <c r="BC160" s="99" t="s">
        <v>1182</v>
      </c>
      <c r="BD160" s="99" t="s">
        <v>38</v>
      </c>
      <c r="BE160" s="99" t="s">
        <v>1182</v>
      </c>
      <c r="BF160" s="99" t="s">
        <v>38</v>
      </c>
      <c r="BG160" s="99" t="s">
        <v>1182</v>
      </c>
      <c r="BH160" s="99" t="s">
        <v>38</v>
      </c>
      <c r="BI160" s="99" t="s">
        <v>1182</v>
      </c>
      <c r="BJ160" s="99" t="s">
        <v>38</v>
      </c>
      <c r="BK160" s="99" t="s">
        <v>38</v>
      </c>
      <c r="BL160" s="99" t="s">
        <v>38</v>
      </c>
      <c r="BM160" s="99" t="s">
        <v>38</v>
      </c>
      <c r="BN160" s="99" t="s">
        <v>38</v>
      </c>
      <c r="BO160" s="99" t="s">
        <v>38</v>
      </c>
      <c r="BP160" s="99" t="s">
        <v>38</v>
      </c>
      <c r="BQ160" s="99" t="s">
        <v>38</v>
      </c>
      <c r="BR160" s="99" t="s">
        <v>38</v>
      </c>
      <c r="BS160" s="99" t="s">
        <v>38</v>
      </c>
      <c r="BT160" s="99" t="s">
        <v>38</v>
      </c>
      <c r="BU160" s="99" t="s">
        <v>38</v>
      </c>
      <c r="BV160" s="99" t="s">
        <v>38</v>
      </c>
      <c r="BW160" s="99" t="s">
        <v>38</v>
      </c>
      <c r="BX160" s="99" t="s">
        <v>38</v>
      </c>
      <c r="BY160" s="98" t="s">
        <v>863</v>
      </c>
      <c r="BZ160" s="98" t="s">
        <v>1246</v>
      </c>
      <c r="CA160" s="99" t="s">
        <v>1118</v>
      </c>
    </row>
    <row r="161" spans="1:79" ht="44.25">
      <c r="A161" s="97">
        <v>160</v>
      </c>
      <c r="B161" s="99">
        <v>41</v>
      </c>
      <c r="C161" s="99" t="s">
        <v>410</v>
      </c>
      <c r="D161" s="99" t="s">
        <v>563</v>
      </c>
      <c r="E161" s="99" t="s">
        <v>38</v>
      </c>
      <c r="F161" s="99" t="s">
        <v>473</v>
      </c>
      <c r="G161" s="99" t="s">
        <v>563</v>
      </c>
      <c r="H161" s="99" t="s">
        <v>38</v>
      </c>
      <c r="I161" s="99" t="s">
        <v>1207</v>
      </c>
      <c r="J161" s="99" t="s">
        <v>387</v>
      </c>
      <c r="K161" s="99" t="s">
        <v>777</v>
      </c>
      <c r="L161" s="99" t="s">
        <v>867</v>
      </c>
      <c r="M161" s="99" t="s">
        <v>965</v>
      </c>
      <c r="N161" s="126" t="s">
        <v>1588</v>
      </c>
      <c r="O161" s="99" t="s">
        <v>549</v>
      </c>
      <c r="P161" s="99" t="s">
        <v>38</v>
      </c>
      <c r="Q161" s="99" t="s">
        <v>38</v>
      </c>
      <c r="R161" s="99" t="s">
        <v>38</v>
      </c>
      <c r="S161" s="99" t="s">
        <v>38</v>
      </c>
      <c r="T161" s="99" t="s">
        <v>38</v>
      </c>
      <c r="U161" s="99" t="s">
        <v>38</v>
      </c>
      <c r="V161" s="99" t="s">
        <v>38</v>
      </c>
      <c r="W161" s="99" t="s">
        <v>38</v>
      </c>
      <c r="X161" s="99" t="s">
        <v>996</v>
      </c>
      <c r="Y161" s="99" t="s">
        <v>574</v>
      </c>
      <c r="Z161" s="98" t="s">
        <v>900</v>
      </c>
      <c r="AA161" s="99" t="s">
        <v>38</v>
      </c>
      <c r="AB161" s="99" t="s">
        <v>38</v>
      </c>
      <c r="AC161" s="99" t="s">
        <v>38</v>
      </c>
      <c r="AD161" s="99" t="s">
        <v>38</v>
      </c>
      <c r="AE161" s="99" t="s">
        <v>543</v>
      </c>
      <c r="AF161" s="99" t="s">
        <v>38</v>
      </c>
      <c r="AG161" s="99" t="s">
        <v>543</v>
      </c>
      <c r="AH161" s="99" t="s">
        <v>38</v>
      </c>
      <c r="AI161" s="99" t="s">
        <v>1181</v>
      </c>
      <c r="AJ161" s="99" t="s">
        <v>38</v>
      </c>
      <c r="AK161" s="99" t="s">
        <v>1182</v>
      </c>
      <c r="AL161" s="99" t="s">
        <v>38</v>
      </c>
      <c r="AM161" s="99" t="s">
        <v>1181</v>
      </c>
      <c r="AN161" s="99" t="s">
        <v>38</v>
      </c>
      <c r="AO161" s="99" t="s">
        <v>1182</v>
      </c>
      <c r="AP161" s="99" t="s">
        <v>38</v>
      </c>
      <c r="AQ161" s="99" t="s">
        <v>1182</v>
      </c>
      <c r="AR161" s="99" t="s">
        <v>38</v>
      </c>
      <c r="AS161" s="99" t="s">
        <v>543</v>
      </c>
      <c r="AT161" s="99" t="s">
        <v>38</v>
      </c>
      <c r="AU161" s="99" t="s">
        <v>1182</v>
      </c>
      <c r="AV161" s="99" t="s">
        <v>38</v>
      </c>
      <c r="AW161" s="99" t="s">
        <v>1181</v>
      </c>
      <c r="AX161" s="99" t="s">
        <v>38</v>
      </c>
      <c r="AY161" s="99" t="s">
        <v>1181</v>
      </c>
      <c r="AZ161" s="99" t="s">
        <v>38</v>
      </c>
      <c r="BA161" s="99" t="s">
        <v>1182</v>
      </c>
      <c r="BB161" s="99" t="s">
        <v>38</v>
      </c>
      <c r="BC161" s="99" t="s">
        <v>1181</v>
      </c>
      <c r="BD161" s="99" t="s">
        <v>38</v>
      </c>
      <c r="BE161" s="99" t="s">
        <v>1182</v>
      </c>
      <c r="BF161" s="99" t="s">
        <v>38</v>
      </c>
      <c r="BG161" s="99" t="s">
        <v>1182</v>
      </c>
      <c r="BH161" s="99" t="s">
        <v>38</v>
      </c>
      <c r="BI161" s="99" t="s">
        <v>1182</v>
      </c>
      <c r="BJ161" s="99" t="s">
        <v>38</v>
      </c>
      <c r="BK161" s="99" t="s">
        <v>38</v>
      </c>
      <c r="BL161" s="99" t="s">
        <v>38</v>
      </c>
      <c r="BM161" s="99" t="s">
        <v>38</v>
      </c>
      <c r="BN161" s="99" t="s">
        <v>38</v>
      </c>
      <c r="BO161" s="99" t="s">
        <v>38</v>
      </c>
      <c r="BP161" s="99" t="s">
        <v>38</v>
      </c>
      <c r="BQ161" s="99" t="s">
        <v>38</v>
      </c>
      <c r="BR161" s="99" t="s">
        <v>38</v>
      </c>
      <c r="BS161" s="99" t="s">
        <v>38</v>
      </c>
      <c r="BT161" s="99" t="s">
        <v>38</v>
      </c>
      <c r="BU161" s="99" t="s">
        <v>38</v>
      </c>
      <c r="BV161" s="99" t="s">
        <v>38</v>
      </c>
      <c r="BW161" s="99" t="s">
        <v>38</v>
      </c>
      <c r="BX161" s="99" t="s">
        <v>38</v>
      </c>
      <c r="BY161" s="98" t="s">
        <v>1565</v>
      </c>
      <c r="BZ161" s="98" t="s">
        <v>38</v>
      </c>
      <c r="CA161" s="99" t="s">
        <v>154</v>
      </c>
    </row>
    <row r="162" spans="1:79" ht="84.75">
      <c r="A162" s="97">
        <v>161</v>
      </c>
      <c r="B162" s="99">
        <v>179</v>
      </c>
      <c r="C162" s="99" t="s">
        <v>264</v>
      </c>
      <c r="D162" s="99" t="s">
        <v>563</v>
      </c>
      <c r="E162" s="99" t="s">
        <v>38</v>
      </c>
      <c r="F162" s="99" t="s">
        <v>473</v>
      </c>
      <c r="G162" s="99" t="s">
        <v>563</v>
      </c>
      <c r="H162" s="99" t="s">
        <v>38</v>
      </c>
      <c r="I162" s="98" t="s">
        <v>249</v>
      </c>
      <c r="J162" s="99" t="s">
        <v>387</v>
      </c>
      <c r="K162" s="99" t="s">
        <v>721</v>
      </c>
      <c r="L162" s="99" t="s">
        <v>792</v>
      </c>
      <c r="M162" s="99" t="s">
        <v>741</v>
      </c>
      <c r="N162" s="126" t="s">
        <v>1582</v>
      </c>
      <c r="O162" s="99" t="s">
        <v>549</v>
      </c>
      <c r="P162" s="99" t="s">
        <v>38</v>
      </c>
      <c r="Q162" s="99" t="s">
        <v>38</v>
      </c>
      <c r="R162" s="99" t="s">
        <v>38</v>
      </c>
      <c r="S162" s="99" t="s">
        <v>38</v>
      </c>
      <c r="T162" s="99" t="s">
        <v>38</v>
      </c>
      <c r="U162" s="99" t="s">
        <v>38</v>
      </c>
      <c r="V162" s="99" t="s">
        <v>38</v>
      </c>
      <c r="W162" s="99" t="s">
        <v>38</v>
      </c>
      <c r="X162" s="99" t="s">
        <v>282</v>
      </c>
      <c r="Y162" s="99" t="s">
        <v>982</v>
      </c>
      <c r="Z162" s="98" t="s">
        <v>900</v>
      </c>
      <c r="AA162" s="99" t="s">
        <v>38</v>
      </c>
      <c r="AB162" s="99" t="s">
        <v>38</v>
      </c>
      <c r="AC162" s="99" t="s">
        <v>38</v>
      </c>
      <c r="AD162" s="99" t="s">
        <v>38</v>
      </c>
      <c r="AE162" s="101" t="s">
        <v>1182</v>
      </c>
      <c r="AF162" s="99" t="s">
        <v>38</v>
      </c>
      <c r="AG162" s="101" t="s">
        <v>1182</v>
      </c>
      <c r="AH162" s="99" t="s">
        <v>38</v>
      </c>
      <c r="AI162" s="101" t="s">
        <v>1182</v>
      </c>
      <c r="AJ162" s="99" t="s">
        <v>38</v>
      </c>
      <c r="AK162" s="101" t="s">
        <v>1182</v>
      </c>
      <c r="AL162" s="99" t="s">
        <v>38</v>
      </c>
      <c r="AM162" s="99" t="s">
        <v>543</v>
      </c>
      <c r="AN162" s="99" t="s">
        <v>38</v>
      </c>
      <c r="AO162" s="99" t="s">
        <v>543</v>
      </c>
      <c r="AP162" s="99" t="s">
        <v>38</v>
      </c>
      <c r="AQ162" s="99" t="s">
        <v>543</v>
      </c>
      <c r="AR162" s="99" t="s">
        <v>38</v>
      </c>
      <c r="AS162" s="99" t="s">
        <v>543</v>
      </c>
      <c r="AT162" s="99" t="s">
        <v>38</v>
      </c>
      <c r="AU162" s="101" t="s">
        <v>1182</v>
      </c>
      <c r="AV162" s="99" t="s">
        <v>38</v>
      </c>
      <c r="AW162" s="101" t="s">
        <v>1182</v>
      </c>
      <c r="AX162" s="99" t="s">
        <v>38</v>
      </c>
      <c r="AY162" s="99" t="s">
        <v>543</v>
      </c>
      <c r="AZ162" s="99" t="s">
        <v>38</v>
      </c>
      <c r="BA162" s="101" t="s">
        <v>1182</v>
      </c>
      <c r="BB162" s="99" t="s">
        <v>38</v>
      </c>
      <c r="BC162" s="99" t="s">
        <v>543</v>
      </c>
      <c r="BD162" s="99" t="s">
        <v>38</v>
      </c>
      <c r="BE162" s="101" t="s">
        <v>1182</v>
      </c>
      <c r="BF162" s="99" t="s">
        <v>38</v>
      </c>
      <c r="BG162" s="99" t="s">
        <v>543</v>
      </c>
      <c r="BH162" s="99" t="s">
        <v>38</v>
      </c>
      <c r="BI162" s="99" t="s">
        <v>543</v>
      </c>
      <c r="BJ162" s="99" t="s">
        <v>38</v>
      </c>
      <c r="BK162" s="99" t="s">
        <v>38</v>
      </c>
      <c r="BL162" s="99" t="s">
        <v>38</v>
      </c>
      <c r="BM162" s="99" t="s">
        <v>38</v>
      </c>
      <c r="BN162" s="99" t="s">
        <v>38</v>
      </c>
      <c r="BO162" s="99" t="s">
        <v>38</v>
      </c>
      <c r="BP162" s="99" t="s">
        <v>38</v>
      </c>
      <c r="BQ162" s="99" t="s">
        <v>38</v>
      </c>
      <c r="BR162" s="99" t="s">
        <v>38</v>
      </c>
      <c r="BS162" s="99" t="s">
        <v>38</v>
      </c>
      <c r="BT162" s="99" t="s">
        <v>38</v>
      </c>
      <c r="BU162" s="99" t="s">
        <v>38</v>
      </c>
      <c r="BV162" s="99" t="s">
        <v>38</v>
      </c>
      <c r="BW162" s="99" t="s">
        <v>38</v>
      </c>
      <c r="BX162" s="99" t="s">
        <v>38</v>
      </c>
      <c r="BY162" s="98" t="s">
        <v>1553</v>
      </c>
      <c r="BZ162" s="98" t="s">
        <v>38</v>
      </c>
      <c r="CA162" s="99" t="s">
        <v>814</v>
      </c>
    </row>
    <row r="163" spans="1:79" ht="57.75">
      <c r="A163" s="97">
        <v>162</v>
      </c>
      <c r="B163" s="99">
        <v>27</v>
      </c>
      <c r="C163" s="99" t="s">
        <v>490</v>
      </c>
      <c r="D163" s="99" t="s">
        <v>563</v>
      </c>
      <c r="E163" s="99" t="s">
        <v>38</v>
      </c>
      <c r="F163" s="99" t="s">
        <v>473</v>
      </c>
      <c r="G163" s="99" t="s">
        <v>563</v>
      </c>
      <c r="H163" s="99" t="s">
        <v>38</v>
      </c>
      <c r="I163" s="98" t="s">
        <v>666</v>
      </c>
      <c r="J163" s="99" t="s">
        <v>699</v>
      </c>
      <c r="K163" s="99" t="s">
        <v>1509</v>
      </c>
      <c r="L163" s="99" t="s">
        <v>523</v>
      </c>
      <c r="M163" s="99" t="s">
        <v>962</v>
      </c>
      <c r="N163" s="126" t="s">
        <v>1610</v>
      </c>
      <c r="O163" s="99" t="s">
        <v>549</v>
      </c>
      <c r="P163" s="99" t="s">
        <v>38</v>
      </c>
      <c r="Q163" s="99" t="s">
        <v>38</v>
      </c>
      <c r="R163" s="99" t="s">
        <v>38</v>
      </c>
      <c r="S163" s="99" t="s">
        <v>38</v>
      </c>
      <c r="T163" s="99" t="s">
        <v>38</v>
      </c>
      <c r="U163" s="99" t="s">
        <v>38</v>
      </c>
      <c r="V163" s="99" t="s">
        <v>38</v>
      </c>
      <c r="W163" s="99" t="s">
        <v>38</v>
      </c>
      <c r="X163" s="99" t="s">
        <v>996</v>
      </c>
      <c r="Y163" s="99" t="s">
        <v>74</v>
      </c>
      <c r="Z163" s="98" t="s">
        <v>350</v>
      </c>
      <c r="AA163" s="99" t="s">
        <v>38</v>
      </c>
      <c r="AB163" s="99" t="s">
        <v>38</v>
      </c>
      <c r="AC163" s="99" t="s">
        <v>38</v>
      </c>
      <c r="AD163" s="99" t="s">
        <v>38</v>
      </c>
      <c r="AE163" s="99" t="s">
        <v>1182</v>
      </c>
      <c r="AF163" s="99" t="s">
        <v>38</v>
      </c>
      <c r="AG163" s="99" t="s">
        <v>1182</v>
      </c>
      <c r="AH163" s="99" t="s">
        <v>38</v>
      </c>
      <c r="AI163" s="99" t="s">
        <v>1182</v>
      </c>
      <c r="AJ163" s="99" t="s">
        <v>38</v>
      </c>
      <c r="AK163" s="99" t="s">
        <v>1182</v>
      </c>
      <c r="AL163" s="99" t="s">
        <v>38</v>
      </c>
      <c r="AM163" s="99" t="s">
        <v>543</v>
      </c>
      <c r="AN163" s="99" t="s">
        <v>38</v>
      </c>
      <c r="AO163" s="99" t="s">
        <v>543</v>
      </c>
      <c r="AP163" s="99" t="s">
        <v>38</v>
      </c>
      <c r="AQ163" s="99" t="s">
        <v>1181</v>
      </c>
      <c r="AR163" s="99" t="s">
        <v>38</v>
      </c>
      <c r="AS163" s="99" t="s">
        <v>543</v>
      </c>
      <c r="AT163" s="99" t="s">
        <v>38</v>
      </c>
      <c r="AU163" s="99" t="s">
        <v>1182</v>
      </c>
      <c r="AV163" s="99" t="s">
        <v>38</v>
      </c>
      <c r="AW163" s="99" t="s">
        <v>1182</v>
      </c>
      <c r="AX163" s="99" t="s">
        <v>38</v>
      </c>
      <c r="AY163" s="99" t="s">
        <v>543</v>
      </c>
      <c r="AZ163" s="99" t="s">
        <v>38</v>
      </c>
      <c r="BA163" s="99" t="s">
        <v>1182</v>
      </c>
      <c r="BB163" s="99" t="s">
        <v>38</v>
      </c>
      <c r="BC163" s="99" t="s">
        <v>543</v>
      </c>
      <c r="BD163" s="99" t="s">
        <v>38</v>
      </c>
      <c r="BE163" s="99" t="s">
        <v>1182</v>
      </c>
      <c r="BF163" s="99" t="s">
        <v>38</v>
      </c>
      <c r="BG163" s="99" t="s">
        <v>1182</v>
      </c>
      <c r="BH163" s="99" t="s">
        <v>38</v>
      </c>
      <c r="BI163" s="99" t="s">
        <v>1182</v>
      </c>
      <c r="BJ163" s="99" t="s">
        <v>38</v>
      </c>
      <c r="BK163" s="99" t="s">
        <v>38</v>
      </c>
      <c r="BL163" s="99" t="s">
        <v>38</v>
      </c>
      <c r="BM163" s="99" t="s">
        <v>38</v>
      </c>
      <c r="BN163" s="99" t="s">
        <v>38</v>
      </c>
      <c r="BO163" s="99" t="s">
        <v>38</v>
      </c>
      <c r="BP163" s="99" t="s">
        <v>38</v>
      </c>
      <c r="BQ163" s="99" t="s">
        <v>38</v>
      </c>
      <c r="BR163" s="99" t="s">
        <v>38</v>
      </c>
      <c r="BS163" s="99" t="s">
        <v>38</v>
      </c>
      <c r="BT163" s="99" t="s">
        <v>38</v>
      </c>
      <c r="BU163" s="99" t="s">
        <v>38</v>
      </c>
      <c r="BV163" s="99" t="s">
        <v>38</v>
      </c>
      <c r="BW163" s="99" t="s">
        <v>38</v>
      </c>
      <c r="BX163" s="99" t="s">
        <v>38</v>
      </c>
      <c r="BY163" s="98" t="s">
        <v>1566</v>
      </c>
      <c r="BZ163" s="98" t="s">
        <v>178</v>
      </c>
      <c r="CA163" s="99" t="s">
        <v>1149</v>
      </c>
    </row>
    <row r="164" spans="1:79" ht="84.75">
      <c r="A164" s="97">
        <v>163</v>
      </c>
      <c r="B164" s="99">
        <v>95</v>
      </c>
      <c r="C164" s="99" t="s">
        <v>4</v>
      </c>
      <c r="D164" s="99" t="s">
        <v>563</v>
      </c>
      <c r="E164" s="99" t="s">
        <v>38</v>
      </c>
      <c r="F164" s="99" t="s">
        <v>473</v>
      </c>
      <c r="G164" s="99" t="s">
        <v>563</v>
      </c>
      <c r="H164" s="99" t="s">
        <v>38</v>
      </c>
      <c r="I164" s="98" t="s">
        <v>1228</v>
      </c>
      <c r="J164" s="99" t="s">
        <v>681</v>
      </c>
      <c r="K164" s="99" t="s">
        <v>1463</v>
      </c>
      <c r="L164" s="99" t="s">
        <v>833</v>
      </c>
      <c r="M164" s="99" t="s">
        <v>936</v>
      </c>
      <c r="N164" s="126" t="s">
        <v>1591</v>
      </c>
      <c r="O164" s="99" t="s">
        <v>549</v>
      </c>
      <c r="P164" s="99" t="s">
        <v>38</v>
      </c>
      <c r="Q164" s="99" t="s">
        <v>38</v>
      </c>
      <c r="R164" s="99" t="s">
        <v>38</v>
      </c>
      <c r="S164" s="99" t="s">
        <v>38</v>
      </c>
      <c r="T164" s="99" t="s">
        <v>38</v>
      </c>
      <c r="U164" s="99" t="s">
        <v>38</v>
      </c>
      <c r="V164" s="99" t="s">
        <v>38</v>
      </c>
      <c r="W164" s="99" t="s">
        <v>38</v>
      </c>
      <c r="X164" s="99" t="s">
        <v>282</v>
      </c>
      <c r="Y164" s="99" t="s">
        <v>982</v>
      </c>
      <c r="Z164" s="98" t="s">
        <v>1300</v>
      </c>
      <c r="AA164" s="99" t="s">
        <v>38</v>
      </c>
      <c r="AB164" s="99" t="s">
        <v>38</v>
      </c>
      <c r="AC164" s="99" t="s">
        <v>38</v>
      </c>
      <c r="AD164" s="99" t="s">
        <v>38</v>
      </c>
      <c r="AE164" s="99" t="s">
        <v>1182</v>
      </c>
      <c r="AF164" s="99" t="s">
        <v>38</v>
      </c>
      <c r="AG164" s="99" t="s">
        <v>1182</v>
      </c>
      <c r="AH164" s="99" t="s">
        <v>38</v>
      </c>
      <c r="AI164" s="99" t="s">
        <v>1182</v>
      </c>
      <c r="AJ164" s="99" t="s">
        <v>38</v>
      </c>
      <c r="AK164" s="99" t="s">
        <v>1182</v>
      </c>
      <c r="AL164" s="99" t="s">
        <v>38</v>
      </c>
      <c r="AM164" s="99" t="s">
        <v>1182</v>
      </c>
      <c r="AN164" s="99" t="s">
        <v>38</v>
      </c>
      <c r="AO164" s="99" t="s">
        <v>1182</v>
      </c>
      <c r="AP164" s="99" t="s">
        <v>38</v>
      </c>
      <c r="AQ164" s="99" t="s">
        <v>1182</v>
      </c>
      <c r="AR164" s="99" t="s">
        <v>38</v>
      </c>
      <c r="AS164" s="99" t="s">
        <v>1182</v>
      </c>
      <c r="AT164" s="99" t="s">
        <v>38</v>
      </c>
      <c r="AU164" s="99" t="s">
        <v>1182</v>
      </c>
      <c r="AV164" s="99" t="s">
        <v>38</v>
      </c>
      <c r="AW164" s="99" t="s">
        <v>1182</v>
      </c>
      <c r="AX164" s="99" t="s">
        <v>38</v>
      </c>
      <c r="AY164" s="99" t="s">
        <v>1182</v>
      </c>
      <c r="AZ164" s="99" t="s">
        <v>38</v>
      </c>
      <c r="BA164" s="99" t="s">
        <v>1182</v>
      </c>
      <c r="BB164" s="99" t="s">
        <v>38</v>
      </c>
      <c r="BC164" s="99" t="s">
        <v>1182</v>
      </c>
      <c r="BD164" s="99" t="s">
        <v>38</v>
      </c>
      <c r="BE164" s="99" t="s">
        <v>1182</v>
      </c>
      <c r="BF164" s="99" t="s">
        <v>38</v>
      </c>
      <c r="BG164" s="99" t="s">
        <v>1182</v>
      </c>
      <c r="BH164" s="99" t="s">
        <v>38</v>
      </c>
      <c r="BI164" s="99" t="s">
        <v>1182</v>
      </c>
      <c r="BJ164" s="99" t="s">
        <v>38</v>
      </c>
      <c r="BK164" s="99" t="s">
        <v>38</v>
      </c>
      <c r="BL164" s="99" t="s">
        <v>38</v>
      </c>
      <c r="BM164" s="99" t="s">
        <v>38</v>
      </c>
      <c r="BN164" s="99" t="s">
        <v>38</v>
      </c>
      <c r="BO164" s="99" t="s">
        <v>38</v>
      </c>
      <c r="BP164" s="99" t="s">
        <v>38</v>
      </c>
      <c r="BQ164" s="99" t="s">
        <v>38</v>
      </c>
      <c r="BR164" s="99" t="s">
        <v>38</v>
      </c>
      <c r="BS164" s="99" t="s">
        <v>38</v>
      </c>
      <c r="BT164" s="99" t="s">
        <v>38</v>
      </c>
      <c r="BU164" s="99" t="s">
        <v>38</v>
      </c>
      <c r="BV164" s="99" t="s">
        <v>38</v>
      </c>
      <c r="BW164" s="99" t="s">
        <v>38</v>
      </c>
      <c r="BX164" s="99" t="s">
        <v>38</v>
      </c>
      <c r="BY164" s="98" t="s">
        <v>1567</v>
      </c>
      <c r="BZ164" s="104" t="s">
        <v>1397</v>
      </c>
      <c r="CA164" s="99" t="s">
        <v>1039</v>
      </c>
    </row>
    <row r="165" spans="1:79" ht="44.25">
      <c r="A165" s="97">
        <v>164</v>
      </c>
      <c r="B165" s="99">
        <v>73</v>
      </c>
      <c r="C165" s="99" t="s">
        <v>90</v>
      </c>
      <c r="D165" s="99" t="s">
        <v>563</v>
      </c>
      <c r="E165" s="99" t="s">
        <v>38</v>
      </c>
      <c r="F165" s="99" t="s">
        <v>473</v>
      </c>
      <c r="G165" s="99" t="s">
        <v>563</v>
      </c>
      <c r="H165" s="99" t="s">
        <v>38</v>
      </c>
      <c r="I165" s="99" t="s">
        <v>239</v>
      </c>
      <c r="J165" s="99" t="s">
        <v>577</v>
      </c>
      <c r="K165" s="99" t="s">
        <v>1510</v>
      </c>
      <c r="L165" s="99" t="s">
        <v>848</v>
      </c>
      <c r="M165" s="99" t="s">
        <v>654</v>
      </c>
      <c r="N165" s="126" t="s">
        <v>1608</v>
      </c>
      <c r="O165" s="99" t="s">
        <v>549</v>
      </c>
      <c r="P165" s="99" t="s">
        <v>38</v>
      </c>
      <c r="Q165" s="99" t="s">
        <v>38</v>
      </c>
      <c r="R165" s="99" t="s">
        <v>38</v>
      </c>
      <c r="S165" s="99" t="s">
        <v>38</v>
      </c>
      <c r="T165" s="99" t="s">
        <v>38</v>
      </c>
      <c r="U165" s="99" t="s">
        <v>38</v>
      </c>
      <c r="V165" s="99" t="s">
        <v>38</v>
      </c>
      <c r="W165" s="99" t="s">
        <v>38</v>
      </c>
      <c r="X165" s="99" t="s">
        <v>996</v>
      </c>
      <c r="Y165" s="99" t="s">
        <v>800</v>
      </c>
      <c r="Z165" s="98" t="s">
        <v>1309</v>
      </c>
      <c r="AA165" s="99" t="s">
        <v>38</v>
      </c>
      <c r="AB165" s="99" t="s">
        <v>38</v>
      </c>
      <c r="AC165" s="99" t="s">
        <v>38</v>
      </c>
      <c r="AD165" s="99" t="s">
        <v>38</v>
      </c>
      <c r="AE165" s="99" t="s">
        <v>1181</v>
      </c>
      <c r="AF165" s="99" t="s">
        <v>38</v>
      </c>
      <c r="AG165" s="99" t="s">
        <v>1181</v>
      </c>
      <c r="AH165" s="99" t="s">
        <v>38</v>
      </c>
      <c r="AI165" s="99" t="s">
        <v>1181</v>
      </c>
      <c r="AJ165" s="99" t="s">
        <v>38</v>
      </c>
      <c r="AK165" s="99" t="s">
        <v>543</v>
      </c>
      <c r="AL165" s="99" t="s">
        <v>38</v>
      </c>
      <c r="AM165" s="99" t="s">
        <v>543</v>
      </c>
      <c r="AN165" s="99" t="s">
        <v>38</v>
      </c>
      <c r="AO165" s="99" t="s">
        <v>1181</v>
      </c>
      <c r="AP165" s="99" t="s">
        <v>38</v>
      </c>
      <c r="AQ165" s="99" t="s">
        <v>1181</v>
      </c>
      <c r="AR165" s="99" t="s">
        <v>38</v>
      </c>
      <c r="AS165" s="99" t="s">
        <v>1181</v>
      </c>
      <c r="AT165" s="99" t="s">
        <v>38</v>
      </c>
      <c r="AU165" s="99" t="s">
        <v>1182</v>
      </c>
      <c r="AV165" s="99" t="s">
        <v>38</v>
      </c>
      <c r="AW165" s="99" t="s">
        <v>1182</v>
      </c>
      <c r="AX165" s="99" t="s">
        <v>38</v>
      </c>
      <c r="AY165" s="99" t="s">
        <v>543</v>
      </c>
      <c r="AZ165" s="99" t="s">
        <v>38</v>
      </c>
      <c r="BA165" s="99" t="s">
        <v>543</v>
      </c>
      <c r="BB165" s="99" t="s">
        <v>38</v>
      </c>
      <c r="BC165" s="99" t="s">
        <v>543</v>
      </c>
      <c r="BD165" s="99" t="s">
        <v>38</v>
      </c>
      <c r="BE165" s="99" t="s">
        <v>543</v>
      </c>
      <c r="BF165" s="99" t="s">
        <v>38</v>
      </c>
      <c r="BG165" s="99" t="s">
        <v>543</v>
      </c>
      <c r="BH165" s="99" t="s">
        <v>38</v>
      </c>
      <c r="BI165" s="99" t="s">
        <v>1181</v>
      </c>
      <c r="BJ165" s="99" t="s">
        <v>38</v>
      </c>
      <c r="BK165" s="99" t="s">
        <v>38</v>
      </c>
      <c r="BL165" s="99" t="s">
        <v>38</v>
      </c>
      <c r="BM165" s="99" t="s">
        <v>38</v>
      </c>
      <c r="BN165" s="99" t="s">
        <v>38</v>
      </c>
      <c r="BO165" s="99" t="s">
        <v>38</v>
      </c>
      <c r="BP165" s="99" t="s">
        <v>38</v>
      </c>
      <c r="BQ165" s="99" t="s">
        <v>38</v>
      </c>
      <c r="BR165" s="99" t="s">
        <v>38</v>
      </c>
      <c r="BS165" s="99" t="s">
        <v>38</v>
      </c>
      <c r="BT165" s="99" t="s">
        <v>38</v>
      </c>
      <c r="BU165" s="99" t="s">
        <v>38</v>
      </c>
      <c r="BV165" s="99" t="s">
        <v>38</v>
      </c>
      <c r="BW165" s="99" t="s">
        <v>38</v>
      </c>
      <c r="BX165" s="99" t="s">
        <v>38</v>
      </c>
      <c r="BY165" s="98" t="s">
        <v>1230</v>
      </c>
      <c r="BZ165" s="98" t="s">
        <v>38</v>
      </c>
      <c r="CA165" s="99" t="s">
        <v>1129</v>
      </c>
    </row>
    <row r="166" spans="1:79" ht="108">
      <c r="A166" s="97">
        <v>165</v>
      </c>
      <c r="B166" s="99">
        <v>108</v>
      </c>
      <c r="C166" s="99" t="s">
        <v>481</v>
      </c>
      <c r="D166" s="99" t="s">
        <v>563</v>
      </c>
      <c r="E166" s="99" t="s">
        <v>38</v>
      </c>
      <c r="F166" s="99" t="s">
        <v>473</v>
      </c>
      <c r="G166" s="99" t="s">
        <v>563</v>
      </c>
      <c r="H166" s="99" t="s">
        <v>38</v>
      </c>
      <c r="I166" s="99" t="s">
        <v>624</v>
      </c>
      <c r="J166" s="99" t="s">
        <v>338</v>
      </c>
      <c r="K166" s="99" t="s">
        <v>753</v>
      </c>
      <c r="L166" s="99" t="s">
        <v>66</v>
      </c>
      <c r="M166" s="99" t="s">
        <v>926</v>
      </c>
      <c r="N166" s="99" t="s">
        <v>38</v>
      </c>
      <c r="O166" s="99" t="s">
        <v>989</v>
      </c>
      <c r="P166" s="99" t="s">
        <v>38</v>
      </c>
      <c r="Q166" s="99" t="s">
        <v>38</v>
      </c>
      <c r="R166" s="99" t="s">
        <v>38</v>
      </c>
      <c r="S166" s="99" t="s">
        <v>38</v>
      </c>
      <c r="T166" s="99" t="s">
        <v>38</v>
      </c>
      <c r="U166" s="99" t="s">
        <v>38</v>
      </c>
      <c r="V166" s="99" t="s">
        <v>38</v>
      </c>
      <c r="W166" s="99" t="s">
        <v>38</v>
      </c>
      <c r="X166" s="99" t="s">
        <v>282</v>
      </c>
      <c r="Y166" s="99" t="s">
        <v>982</v>
      </c>
      <c r="Z166" s="98" t="s">
        <v>1425</v>
      </c>
      <c r="AA166" s="99" t="s">
        <v>38</v>
      </c>
      <c r="AB166" s="99" t="s">
        <v>38</v>
      </c>
      <c r="AC166" s="99" t="s">
        <v>38</v>
      </c>
      <c r="AD166" s="99" t="s">
        <v>38</v>
      </c>
      <c r="AE166" s="99" t="s">
        <v>38</v>
      </c>
      <c r="AF166" s="99" t="s">
        <v>38</v>
      </c>
      <c r="AG166" s="99" t="s">
        <v>38</v>
      </c>
      <c r="AH166" s="99" t="s">
        <v>38</v>
      </c>
      <c r="AI166" s="99" t="s">
        <v>38</v>
      </c>
      <c r="AJ166" s="99" t="s">
        <v>38</v>
      </c>
      <c r="AK166" s="99" t="s">
        <v>38</v>
      </c>
      <c r="AL166" s="99" t="s">
        <v>38</v>
      </c>
      <c r="AM166" s="99" t="s">
        <v>38</v>
      </c>
      <c r="AN166" s="99" t="s">
        <v>38</v>
      </c>
      <c r="AO166" s="99" t="s">
        <v>38</v>
      </c>
      <c r="AP166" s="99" t="s">
        <v>38</v>
      </c>
      <c r="AQ166" s="99" t="s">
        <v>38</v>
      </c>
      <c r="AR166" s="99" t="s">
        <v>38</v>
      </c>
      <c r="AS166" s="99" t="s">
        <v>38</v>
      </c>
      <c r="AT166" s="99" t="s">
        <v>38</v>
      </c>
      <c r="AU166" s="99" t="s">
        <v>38</v>
      </c>
      <c r="AV166" s="99" t="s">
        <v>38</v>
      </c>
      <c r="AW166" s="99" t="s">
        <v>38</v>
      </c>
      <c r="AX166" s="99" t="s">
        <v>38</v>
      </c>
      <c r="AY166" s="99" t="s">
        <v>38</v>
      </c>
      <c r="AZ166" s="99" t="s">
        <v>38</v>
      </c>
      <c r="BA166" s="99" t="s">
        <v>38</v>
      </c>
      <c r="BB166" s="99" t="s">
        <v>38</v>
      </c>
      <c r="BC166" s="99" t="s">
        <v>38</v>
      </c>
      <c r="BD166" s="99" t="s">
        <v>38</v>
      </c>
      <c r="BE166" s="99" t="s">
        <v>38</v>
      </c>
      <c r="BF166" s="99" t="s">
        <v>38</v>
      </c>
      <c r="BG166" s="99" t="s">
        <v>38</v>
      </c>
      <c r="BH166" s="99" t="s">
        <v>38</v>
      </c>
      <c r="BI166" s="99" t="s">
        <v>38</v>
      </c>
      <c r="BJ166" s="99" t="s">
        <v>38</v>
      </c>
      <c r="BK166" s="99" t="s">
        <v>38</v>
      </c>
      <c r="BL166" s="99" t="s">
        <v>38</v>
      </c>
      <c r="BM166" s="99" t="s">
        <v>38</v>
      </c>
      <c r="BN166" s="99" t="s">
        <v>38</v>
      </c>
      <c r="BO166" s="99" t="s">
        <v>38</v>
      </c>
      <c r="BP166" s="99" t="s">
        <v>38</v>
      </c>
      <c r="BQ166" s="99" t="s">
        <v>38</v>
      </c>
      <c r="BR166" s="99" t="s">
        <v>38</v>
      </c>
      <c r="BS166" s="99" t="s">
        <v>38</v>
      </c>
      <c r="BT166" s="99" t="s">
        <v>38</v>
      </c>
      <c r="BU166" s="99" t="s">
        <v>38</v>
      </c>
      <c r="BV166" s="99" t="s">
        <v>38</v>
      </c>
      <c r="BW166" s="99" t="s">
        <v>38</v>
      </c>
      <c r="BX166" s="99" t="s">
        <v>38</v>
      </c>
      <c r="BY166" s="98" t="s">
        <v>1239</v>
      </c>
      <c r="BZ166" s="99" t="s">
        <v>38</v>
      </c>
      <c r="CA166" s="99" t="s">
        <v>1116</v>
      </c>
    </row>
    <row r="167" spans="1:79" ht="108">
      <c r="A167" s="97">
        <v>166</v>
      </c>
      <c r="B167" s="99">
        <v>125</v>
      </c>
      <c r="C167" s="99" t="s">
        <v>465</v>
      </c>
      <c r="D167" s="99" t="s">
        <v>563</v>
      </c>
      <c r="E167" s="99" t="s">
        <v>38</v>
      </c>
      <c r="F167" s="99" t="s">
        <v>473</v>
      </c>
      <c r="G167" s="99" t="s">
        <v>563</v>
      </c>
      <c r="H167" s="99" t="s">
        <v>38</v>
      </c>
      <c r="I167" s="99" t="s">
        <v>612</v>
      </c>
      <c r="J167" s="99" t="s">
        <v>552</v>
      </c>
      <c r="K167" s="99" t="s">
        <v>1563</v>
      </c>
      <c r="L167" s="99" t="s">
        <v>810</v>
      </c>
      <c r="M167" s="99" t="s">
        <v>301</v>
      </c>
      <c r="N167" s="99" t="s">
        <v>38</v>
      </c>
      <c r="O167" s="99" t="s">
        <v>989</v>
      </c>
      <c r="P167" s="99" t="s">
        <v>38</v>
      </c>
      <c r="Q167" s="99" t="s">
        <v>38</v>
      </c>
      <c r="R167" s="99" t="s">
        <v>38</v>
      </c>
      <c r="S167" s="99" t="s">
        <v>38</v>
      </c>
      <c r="T167" s="99" t="s">
        <v>38</v>
      </c>
      <c r="U167" s="99" t="s">
        <v>38</v>
      </c>
      <c r="V167" s="99" t="s">
        <v>38</v>
      </c>
      <c r="W167" s="99" t="s">
        <v>38</v>
      </c>
      <c r="X167" s="99" t="s">
        <v>282</v>
      </c>
      <c r="Y167" s="99" t="s">
        <v>982</v>
      </c>
      <c r="Z167" s="98" t="s">
        <v>1293</v>
      </c>
      <c r="AA167" s="99" t="s">
        <v>38</v>
      </c>
      <c r="AB167" s="99" t="s">
        <v>38</v>
      </c>
      <c r="AC167" s="99" t="s">
        <v>38</v>
      </c>
      <c r="AD167" s="99" t="s">
        <v>38</v>
      </c>
      <c r="AE167" s="99" t="s">
        <v>38</v>
      </c>
      <c r="AF167" s="99" t="s">
        <v>38</v>
      </c>
      <c r="AG167" s="99" t="s">
        <v>38</v>
      </c>
      <c r="AH167" s="99" t="s">
        <v>38</v>
      </c>
      <c r="AI167" s="99" t="s">
        <v>38</v>
      </c>
      <c r="AJ167" s="99" t="s">
        <v>38</v>
      </c>
      <c r="AK167" s="99" t="s">
        <v>38</v>
      </c>
      <c r="AL167" s="99" t="s">
        <v>38</v>
      </c>
      <c r="AM167" s="99" t="s">
        <v>38</v>
      </c>
      <c r="AN167" s="99" t="s">
        <v>38</v>
      </c>
      <c r="AO167" s="99" t="s">
        <v>38</v>
      </c>
      <c r="AP167" s="99" t="s">
        <v>38</v>
      </c>
      <c r="AQ167" s="99" t="s">
        <v>38</v>
      </c>
      <c r="AR167" s="99" t="s">
        <v>38</v>
      </c>
      <c r="AS167" s="99" t="s">
        <v>38</v>
      </c>
      <c r="AT167" s="99" t="s">
        <v>38</v>
      </c>
      <c r="AU167" s="99" t="s">
        <v>38</v>
      </c>
      <c r="AV167" s="99" t="s">
        <v>38</v>
      </c>
      <c r="AW167" s="99" t="s">
        <v>38</v>
      </c>
      <c r="AX167" s="99" t="s">
        <v>38</v>
      </c>
      <c r="AY167" s="99" t="s">
        <v>38</v>
      </c>
      <c r="AZ167" s="99" t="s">
        <v>38</v>
      </c>
      <c r="BA167" s="99" t="s">
        <v>38</v>
      </c>
      <c r="BB167" s="99" t="s">
        <v>38</v>
      </c>
      <c r="BC167" s="99" t="s">
        <v>38</v>
      </c>
      <c r="BD167" s="99" t="s">
        <v>38</v>
      </c>
      <c r="BE167" s="99" t="s">
        <v>38</v>
      </c>
      <c r="BF167" s="99" t="s">
        <v>38</v>
      </c>
      <c r="BG167" s="99" t="s">
        <v>38</v>
      </c>
      <c r="BH167" s="99" t="s">
        <v>38</v>
      </c>
      <c r="BI167" s="99" t="s">
        <v>38</v>
      </c>
      <c r="BJ167" s="99" t="s">
        <v>38</v>
      </c>
      <c r="BK167" s="99" t="s">
        <v>38</v>
      </c>
      <c r="BL167" s="99" t="s">
        <v>38</v>
      </c>
      <c r="BM167" s="99" t="s">
        <v>38</v>
      </c>
      <c r="BN167" s="99" t="s">
        <v>38</v>
      </c>
      <c r="BO167" s="99" t="s">
        <v>38</v>
      </c>
      <c r="BP167" s="99" t="s">
        <v>38</v>
      </c>
      <c r="BQ167" s="99" t="s">
        <v>38</v>
      </c>
      <c r="BR167" s="99" t="s">
        <v>38</v>
      </c>
      <c r="BS167" s="99" t="s">
        <v>38</v>
      </c>
      <c r="BT167" s="99" t="s">
        <v>38</v>
      </c>
      <c r="BU167" s="99" t="s">
        <v>38</v>
      </c>
      <c r="BV167" s="99" t="s">
        <v>38</v>
      </c>
      <c r="BW167" s="99" t="s">
        <v>38</v>
      </c>
      <c r="BX167" s="99" t="s">
        <v>38</v>
      </c>
      <c r="BY167" s="98" t="s">
        <v>1568</v>
      </c>
      <c r="BZ167" s="99" t="s">
        <v>38</v>
      </c>
      <c r="CA167" s="99" t="s">
        <v>1110</v>
      </c>
    </row>
    <row r="168" spans="1:79" ht="40.5">
      <c r="A168" s="97">
        <v>167</v>
      </c>
      <c r="B168" s="99">
        <v>84</v>
      </c>
      <c r="C168" s="99" t="s">
        <v>81</v>
      </c>
      <c r="D168" s="99" t="s">
        <v>563</v>
      </c>
      <c r="E168" s="99" t="s">
        <v>38</v>
      </c>
      <c r="F168" s="99" t="s">
        <v>473</v>
      </c>
      <c r="G168" s="99" t="s">
        <v>563</v>
      </c>
      <c r="H168" s="99" t="s">
        <v>38</v>
      </c>
      <c r="I168" s="98" t="s">
        <v>1335</v>
      </c>
      <c r="J168" s="99" t="s">
        <v>187</v>
      </c>
      <c r="K168" s="99" t="s">
        <v>726</v>
      </c>
      <c r="L168" s="99" t="s">
        <v>732</v>
      </c>
      <c r="M168" s="99" t="s">
        <v>827</v>
      </c>
      <c r="N168" s="99" t="s">
        <v>38</v>
      </c>
      <c r="O168" s="99" t="s">
        <v>769</v>
      </c>
      <c r="P168" s="99" t="s">
        <v>38</v>
      </c>
      <c r="Q168" s="99" t="s">
        <v>38</v>
      </c>
      <c r="R168" s="99" t="s">
        <v>38</v>
      </c>
      <c r="S168" s="99" t="s">
        <v>38</v>
      </c>
      <c r="T168" s="99" t="s">
        <v>38</v>
      </c>
      <c r="U168" s="99" t="s">
        <v>38</v>
      </c>
      <c r="V168" s="99" t="s">
        <v>38</v>
      </c>
      <c r="W168" s="99" t="s">
        <v>38</v>
      </c>
      <c r="X168" s="99" t="s">
        <v>282</v>
      </c>
      <c r="Y168" s="99" t="s">
        <v>982</v>
      </c>
      <c r="Z168" s="98" t="s">
        <v>572</v>
      </c>
      <c r="AA168" s="99" t="s">
        <v>38</v>
      </c>
      <c r="AB168" s="99" t="s">
        <v>38</v>
      </c>
      <c r="AC168" s="99" t="s">
        <v>38</v>
      </c>
      <c r="AD168" s="99" t="s">
        <v>38</v>
      </c>
      <c r="AE168" s="99" t="s">
        <v>38</v>
      </c>
      <c r="AF168" s="99" t="s">
        <v>38</v>
      </c>
      <c r="AG168" s="99" t="s">
        <v>38</v>
      </c>
      <c r="AH168" s="99" t="s">
        <v>38</v>
      </c>
      <c r="AI168" s="99" t="s">
        <v>38</v>
      </c>
      <c r="AJ168" s="99" t="s">
        <v>38</v>
      </c>
      <c r="AK168" s="99" t="s">
        <v>38</v>
      </c>
      <c r="AL168" s="99" t="s">
        <v>38</v>
      </c>
      <c r="AM168" s="99" t="s">
        <v>38</v>
      </c>
      <c r="AN168" s="99" t="s">
        <v>38</v>
      </c>
      <c r="AO168" s="99" t="s">
        <v>38</v>
      </c>
      <c r="AP168" s="99" t="s">
        <v>38</v>
      </c>
      <c r="AQ168" s="99" t="s">
        <v>38</v>
      </c>
      <c r="AR168" s="99" t="s">
        <v>38</v>
      </c>
      <c r="AS168" s="99" t="s">
        <v>38</v>
      </c>
      <c r="AT168" s="99" t="s">
        <v>38</v>
      </c>
      <c r="AU168" s="99" t="s">
        <v>38</v>
      </c>
      <c r="AV168" s="99" t="s">
        <v>38</v>
      </c>
      <c r="AW168" s="99" t="s">
        <v>38</v>
      </c>
      <c r="AX168" s="99" t="s">
        <v>38</v>
      </c>
      <c r="AY168" s="99" t="s">
        <v>38</v>
      </c>
      <c r="AZ168" s="99" t="s">
        <v>38</v>
      </c>
      <c r="BA168" s="99" t="s">
        <v>38</v>
      </c>
      <c r="BB168" s="99" t="s">
        <v>38</v>
      </c>
      <c r="BC168" s="99" t="s">
        <v>38</v>
      </c>
      <c r="BD168" s="99" t="s">
        <v>38</v>
      </c>
      <c r="BE168" s="99" t="s">
        <v>38</v>
      </c>
      <c r="BF168" s="99" t="s">
        <v>38</v>
      </c>
      <c r="BG168" s="99" t="s">
        <v>38</v>
      </c>
      <c r="BH168" s="99" t="s">
        <v>38</v>
      </c>
      <c r="BI168" s="99" t="s">
        <v>38</v>
      </c>
      <c r="BJ168" s="99" t="s">
        <v>38</v>
      </c>
      <c r="BK168" s="99" t="s">
        <v>38</v>
      </c>
      <c r="BL168" s="99" t="s">
        <v>38</v>
      </c>
      <c r="BM168" s="99" t="s">
        <v>38</v>
      </c>
      <c r="BN168" s="99" t="s">
        <v>38</v>
      </c>
      <c r="BO168" s="99" t="s">
        <v>38</v>
      </c>
      <c r="BP168" s="99" t="s">
        <v>38</v>
      </c>
      <c r="BQ168" s="99" t="s">
        <v>38</v>
      </c>
      <c r="BR168" s="99" t="s">
        <v>38</v>
      </c>
      <c r="BS168" s="99" t="s">
        <v>38</v>
      </c>
      <c r="BT168" s="99" t="s">
        <v>38</v>
      </c>
      <c r="BU168" s="99" t="s">
        <v>38</v>
      </c>
      <c r="BV168" s="99" t="s">
        <v>38</v>
      </c>
      <c r="BW168" s="99" t="s">
        <v>38</v>
      </c>
      <c r="BX168" s="99" t="s">
        <v>38</v>
      </c>
      <c r="BY168" s="98" t="s">
        <v>1519</v>
      </c>
      <c r="BZ168" s="98" t="s">
        <v>38</v>
      </c>
      <c r="CA168" s="99" t="s">
        <v>1069</v>
      </c>
    </row>
    <row r="169" spans="1:79" ht="152.25">
      <c r="A169" s="97">
        <v>168</v>
      </c>
      <c r="B169" s="99">
        <v>164</v>
      </c>
      <c r="C169" s="99" t="s">
        <v>102</v>
      </c>
      <c r="D169" s="99" t="s">
        <v>563</v>
      </c>
      <c r="E169" s="99" t="s">
        <v>38</v>
      </c>
      <c r="F169" s="99" t="s">
        <v>473</v>
      </c>
      <c r="G169" s="99" t="s">
        <v>563</v>
      </c>
      <c r="H169" s="99" t="s">
        <v>38</v>
      </c>
      <c r="I169" s="98" t="s">
        <v>1229</v>
      </c>
      <c r="J169" s="99" t="s">
        <v>187</v>
      </c>
      <c r="K169" s="99" t="s">
        <v>47</v>
      </c>
      <c r="L169" s="99" t="s">
        <v>789</v>
      </c>
      <c r="M169" s="99" t="s">
        <v>1368</v>
      </c>
      <c r="N169" s="126" t="s">
        <v>1613</v>
      </c>
      <c r="O169" s="99" t="s">
        <v>769</v>
      </c>
      <c r="P169" s="99" t="s">
        <v>38</v>
      </c>
      <c r="Q169" s="99" t="s">
        <v>38</v>
      </c>
      <c r="R169" s="99" t="s">
        <v>38</v>
      </c>
      <c r="S169" s="99" t="s">
        <v>38</v>
      </c>
      <c r="T169" s="99" t="s">
        <v>38</v>
      </c>
      <c r="U169" s="99" t="s">
        <v>38</v>
      </c>
      <c r="V169" s="99" t="s">
        <v>38</v>
      </c>
      <c r="W169" s="99" t="s">
        <v>38</v>
      </c>
      <c r="X169" s="99" t="s">
        <v>282</v>
      </c>
      <c r="Y169" s="99" t="s">
        <v>982</v>
      </c>
      <c r="Z169" s="98" t="s">
        <v>649</v>
      </c>
      <c r="AA169" s="99" t="s">
        <v>38</v>
      </c>
      <c r="AB169" s="99" t="s">
        <v>38</v>
      </c>
      <c r="AC169" s="99" t="s">
        <v>38</v>
      </c>
      <c r="AD169" s="99" t="s">
        <v>38</v>
      </c>
      <c r="AE169" s="99" t="s">
        <v>38</v>
      </c>
      <c r="AF169" s="99" t="s">
        <v>38</v>
      </c>
      <c r="AG169" s="99" t="s">
        <v>38</v>
      </c>
      <c r="AH169" s="99" t="s">
        <v>38</v>
      </c>
      <c r="AI169" s="99" t="s">
        <v>38</v>
      </c>
      <c r="AJ169" s="99" t="s">
        <v>38</v>
      </c>
      <c r="AK169" s="99" t="s">
        <v>38</v>
      </c>
      <c r="AL169" s="99" t="s">
        <v>38</v>
      </c>
      <c r="AM169" s="99" t="s">
        <v>38</v>
      </c>
      <c r="AN169" s="99" t="s">
        <v>38</v>
      </c>
      <c r="AO169" s="99" t="s">
        <v>38</v>
      </c>
      <c r="AP169" s="99" t="s">
        <v>38</v>
      </c>
      <c r="AQ169" s="99" t="s">
        <v>38</v>
      </c>
      <c r="AR169" s="99" t="s">
        <v>38</v>
      </c>
      <c r="AS169" s="99" t="s">
        <v>38</v>
      </c>
      <c r="AT169" s="99" t="s">
        <v>38</v>
      </c>
      <c r="AU169" s="99" t="s">
        <v>38</v>
      </c>
      <c r="AV169" s="99" t="s">
        <v>38</v>
      </c>
      <c r="AW169" s="99" t="s">
        <v>38</v>
      </c>
      <c r="AX169" s="99" t="s">
        <v>38</v>
      </c>
      <c r="AY169" s="99" t="s">
        <v>38</v>
      </c>
      <c r="AZ169" s="99" t="s">
        <v>38</v>
      </c>
      <c r="BA169" s="99" t="s">
        <v>38</v>
      </c>
      <c r="BB169" s="99" t="s">
        <v>38</v>
      </c>
      <c r="BC169" s="99" t="s">
        <v>38</v>
      </c>
      <c r="BD169" s="99" t="s">
        <v>38</v>
      </c>
      <c r="BE169" s="99" t="s">
        <v>38</v>
      </c>
      <c r="BF169" s="99" t="s">
        <v>38</v>
      </c>
      <c r="BG169" s="99" t="s">
        <v>38</v>
      </c>
      <c r="BH169" s="99" t="s">
        <v>38</v>
      </c>
      <c r="BI169" s="99" t="s">
        <v>38</v>
      </c>
      <c r="BJ169" s="99" t="s">
        <v>38</v>
      </c>
      <c r="BK169" s="99" t="s">
        <v>38</v>
      </c>
      <c r="BL169" s="99" t="s">
        <v>38</v>
      </c>
      <c r="BM169" s="99" t="s">
        <v>38</v>
      </c>
      <c r="BN169" s="99" t="s">
        <v>38</v>
      </c>
      <c r="BO169" s="99" t="s">
        <v>38</v>
      </c>
      <c r="BP169" s="99" t="s">
        <v>38</v>
      </c>
      <c r="BQ169" s="99" t="s">
        <v>38</v>
      </c>
      <c r="BR169" s="99" t="s">
        <v>38</v>
      </c>
      <c r="BS169" s="99" t="s">
        <v>38</v>
      </c>
      <c r="BT169" s="99" t="s">
        <v>38</v>
      </c>
      <c r="BU169" s="99" t="s">
        <v>38</v>
      </c>
      <c r="BV169" s="99" t="s">
        <v>38</v>
      </c>
      <c r="BW169" s="99" t="s">
        <v>38</v>
      </c>
      <c r="BX169" s="99" t="s">
        <v>38</v>
      </c>
      <c r="BY169" s="98" t="s">
        <v>1569</v>
      </c>
      <c r="BZ169" s="98" t="s">
        <v>1220</v>
      </c>
      <c r="CA169" s="99" t="s">
        <v>342</v>
      </c>
    </row>
    <row r="170" spans="1:79" ht="27">
      <c r="A170" s="97">
        <v>169</v>
      </c>
      <c r="B170" s="99">
        <v>51</v>
      </c>
      <c r="C170" s="99" t="s">
        <v>522</v>
      </c>
      <c r="D170" s="99" t="s">
        <v>563</v>
      </c>
      <c r="E170" s="99" t="s">
        <v>38</v>
      </c>
      <c r="F170" s="99" t="s">
        <v>473</v>
      </c>
      <c r="G170" s="99" t="s">
        <v>563</v>
      </c>
      <c r="H170" s="99" t="s">
        <v>38</v>
      </c>
      <c r="I170" s="99" t="s">
        <v>335</v>
      </c>
      <c r="J170" s="99" t="s">
        <v>338</v>
      </c>
      <c r="K170" s="99" t="s">
        <v>479</v>
      </c>
      <c r="L170" s="99" t="s">
        <v>861</v>
      </c>
      <c r="M170" s="99" t="s">
        <v>426</v>
      </c>
      <c r="N170" s="99" t="s">
        <v>38</v>
      </c>
      <c r="O170" s="99" t="s">
        <v>769</v>
      </c>
      <c r="P170" s="99" t="s">
        <v>38</v>
      </c>
      <c r="Q170" s="99" t="s">
        <v>38</v>
      </c>
      <c r="R170" s="99" t="s">
        <v>38</v>
      </c>
      <c r="S170" s="99" t="s">
        <v>38</v>
      </c>
      <c r="T170" s="99" t="s">
        <v>38</v>
      </c>
      <c r="U170" s="99" t="s">
        <v>38</v>
      </c>
      <c r="V170" s="99" t="s">
        <v>38</v>
      </c>
      <c r="W170" s="99" t="s">
        <v>38</v>
      </c>
      <c r="X170" s="99" t="s">
        <v>282</v>
      </c>
      <c r="Y170" s="99" t="s">
        <v>982</v>
      </c>
      <c r="Z170" s="98" t="s">
        <v>1293</v>
      </c>
      <c r="AA170" s="99" t="s">
        <v>38</v>
      </c>
      <c r="AB170" s="99" t="s">
        <v>38</v>
      </c>
      <c r="AC170" s="99" t="s">
        <v>38</v>
      </c>
      <c r="AD170" s="99" t="s">
        <v>38</v>
      </c>
      <c r="AE170" s="99" t="s">
        <v>38</v>
      </c>
      <c r="AF170" s="99" t="s">
        <v>38</v>
      </c>
      <c r="AG170" s="99" t="s">
        <v>38</v>
      </c>
      <c r="AH170" s="99" t="s">
        <v>38</v>
      </c>
      <c r="AI170" s="99" t="s">
        <v>38</v>
      </c>
      <c r="AJ170" s="99" t="s">
        <v>38</v>
      </c>
      <c r="AK170" s="99" t="s">
        <v>38</v>
      </c>
      <c r="AL170" s="99" t="s">
        <v>38</v>
      </c>
      <c r="AM170" s="99" t="s">
        <v>38</v>
      </c>
      <c r="AN170" s="99" t="s">
        <v>38</v>
      </c>
      <c r="AO170" s="99" t="s">
        <v>38</v>
      </c>
      <c r="AP170" s="99" t="s">
        <v>38</v>
      </c>
      <c r="AQ170" s="99" t="s">
        <v>38</v>
      </c>
      <c r="AR170" s="99" t="s">
        <v>38</v>
      </c>
      <c r="AS170" s="99" t="s">
        <v>38</v>
      </c>
      <c r="AT170" s="99" t="s">
        <v>38</v>
      </c>
      <c r="AU170" s="99" t="s">
        <v>38</v>
      </c>
      <c r="AV170" s="99" t="s">
        <v>38</v>
      </c>
      <c r="AW170" s="99" t="s">
        <v>38</v>
      </c>
      <c r="AX170" s="99" t="s">
        <v>38</v>
      </c>
      <c r="AY170" s="99" t="s">
        <v>38</v>
      </c>
      <c r="AZ170" s="99" t="s">
        <v>38</v>
      </c>
      <c r="BA170" s="99" t="s">
        <v>38</v>
      </c>
      <c r="BB170" s="99" t="s">
        <v>38</v>
      </c>
      <c r="BC170" s="99" t="s">
        <v>38</v>
      </c>
      <c r="BD170" s="99" t="s">
        <v>38</v>
      </c>
      <c r="BE170" s="99" t="s">
        <v>38</v>
      </c>
      <c r="BF170" s="99" t="s">
        <v>38</v>
      </c>
      <c r="BG170" s="99" t="s">
        <v>38</v>
      </c>
      <c r="BH170" s="99" t="s">
        <v>38</v>
      </c>
      <c r="BI170" s="99" t="s">
        <v>38</v>
      </c>
      <c r="BJ170" s="99" t="s">
        <v>38</v>
      </c>
      <c r="BK170" s="99" t="s">
        <v>38</v>
      </c>
      <c r="BL170" s="99" t="s">
        <v>38</v>
      </c>
      <c r="BM170" s="99" t="s">
        <v>38</v>
      </c>
      <c r="BN170" s="99" t="s">
        <v>38</v>
      </c>
      <c r="BO170" s="99" t="s">
        <v>38</v>
      </c>
      <c r="BP170" s="99" t="s">
        <v>38</v>
      </c>
      <c r="BQ170" s="99" t="s">
        <v>38</v>
      </c>
      <c r="BR170" s="99" t="s">
        <v>38</v>
      </c>
      <c r="BS170" s="99" t="s">
        <v>38</v>
      </c>
      <c r="BT170" s="99" t="s">
        <v>38</v>
      </c>
      <c r="BU170" s="99" t="s">
        <v>38</v>
      </c>
      <c r="BV170" s="99" t="s">
        <v>38</v>
      </c>
      <c r="BW170" s="99" t="s">
        <v>38</v>
      </c>
      <c r="BX170" s="99" t="s">
        <v>38</v>
      </c>
      <c r="BY170" s="98" t="s">
        <v>1570</v>
      </c>
      <c r="BZ170" s="98" t="s">
        <v>38</v>
      </c>
      <c r="CA170" s="99" t="s">
        <v>1142</v>
      </c>
    </row>
    <row r="171" spans="1:79" ht="40.5">
      <c r="A171" s="97">
        <v>170</v>
      </c>
      <c r="B171" s="99">
        <v>64</v>
      </c>
      <c r="C171" s="99" t="s">
        <v>514</v>
      </c>
      <c r="D171" s="99" t="s">
        <v>563</v>
      </c>
      <c r="E171" s="99" t="s">
        <v>38</v>
      </c>
      <c r="F171" s="99" t="s">
        <v>473</v>
      </c>
      <c r="G171" s="99" t="s">
        <v>563</v>
      </c>
      <c r="H171" s="99" t="s">
        <v>38</v>
      </c>
      <c r="I171" s="99" t="s">
        <v>391</v>
      </c>
      <c r="J171" s="99" t="s">
        <v>338</v>
      </c>
      <c r="K171" s="99" t="s">
        <v>94</v>
      </c>
      <c r="L171" s="99" t="s">
        <v>736</v>
      </c>
      <c r="M171" s="99" t="s">
        <v>953</v>
      </c>
      <c r="N171" s="99" t="s">
        <v>38</v>
      </c>
      <c r="O171" s="99" t="s">
        <v>769</v>
      </c>
      <c r="P171" s="99" t="s">
        <v>38</v>
      </c>
      <c r="Q171" s="99" t="s">
        <v>38</v>
      </c>
      <c r="R171" s="99" t="s">
        <v>38</v>
      </c>
      <c r="S171" s="99" t="s">
        <v>38</v>
      </c>
      <c r="T171" s="99" t="s">
        <v>38</v>
      </c>
      <c r="U171" s="99" t="s">
        <v>38</v>
      </c>
      <c r="V171" s="99" t="s">
        <v>38</v>
      </c>
      <c r="W171" s="99" t="s">
        <v>38</v>
      </c>
      <c r="X171" s="99" t="s">
        <v>282</v>
      </c>
      <c r="Y171" s="99" t="s">
        <v>982</v>
      </c>
      <c r="Z171" s="98" t="s">
        <v>1115</v>
      </c>
      <c r="AA171" s="99" t="s">
        <v>38</v>
      </c>
      <c r="AB171" s="99" t="s">
        <v>38</v>
      </c>
      <c r="AC171" s="99" t="s">
        <v>38</v>
      </c>
      <c r="AD171" s="99" t="s">
        <v>38</v>
      </c>
      <c r="AE171" s="99" t="s">
        <v>38</v>
      </c>
      <c r="AF171" s="99" t="s">
        <v>38</v>
      </c>
      <c r="AG171" s="99" t="s">
        <v>38</v>
      </c>
      <c r="AH171" s="99" t="s">
        <v>38</v>
      </c>
      <c r="AI171" s="99" t="s">
        <v>38</v>
      </c>
      <c r="AJ171" s="99" t="s">
        <v>38</v>
      </c>
      <c r="AK171" s="99" t="s">
        <v>38</v>
      </c>
      <c r="AL171" s="99" t="s">
        <v>38</v>
      </c>
      <c r="AM171" s="99" t="s">
        <v>38</v>
      </c>
      <c r="AN171" s="99" t="s">
        <v>38</v>
      </c>
      <c r="AO171" s="99" t="s">
        <v>38</v>
      </c>
      <c r="AP171" s="99" t="s">
        <v>38</v>
      </c>
      <c r="AQ171" s="99" t="s">
        <v>38</v>
      </c>
      <c r="AR171" s="99" t="s">
        <v>38</v>
      </c>
      <c r="AS171" s="99" t="s">
        <v>38</v>
      </c>
      <c r="AT171" s="99" t="s">
        <v>38</v>
      </c>
      <c r="AU171" s="99" t="s">
        <v>38</v>
      </c>
      <c r="AV171" s="99" t="s">
        <v>38</v>
      </c>
      <c r="AW171" s="99" t="s">
        <v>38</v>
      </c>
      <c r="AX171" s="99" t="s">
        <v>38</v>
      </c>
      <c r="AY171" s="99" t="s">
        <v>38</v>
      </c>
      <c r="AZ171" s="99" t="s">
        <v>38</v>
      </c>
      <c r="BA171" s="99" t="s">
        <v>38</v>
      </c>
      <c r="BB171" s="99" t="s">
        <v>38</v>
      </c>
      <c r="BC171" s="99" t="s">
        <v>38</v>
      </c>
      <c r="BD171" s="99" t="s">
        <v>38</v>
      </c>
      <c r="BE171" s="99" t="s">
        <v>38</v>
      </c>
      <c r="BF171" s="99" t="s">
        <v>38</v>
      </c>
      <c r="BG171" s="99" t="s">
        <v>38</v>
      </c>
      <c r="BH171" s="99" t="s">
        <v>38</v>
      </c>
      <c r="BI171" s="99" t="s">
        <v>38</v>
      </c>
      <c r="BJ171" s="99" t="s">
        <v>38</v>
      </c>
      <c r="BK171" s="99" t="s">
        <v>38</v>
      </c>
      <c r="BL171" s="99" t="s">
        <v>38</v>
      </c>
      <c r="BM171" s="99" t="s">
        <v>38</v>
      </c>
      <c r="BN171" s="99" t="s">
        <v>38</v>
      </c>
      <c r="BO171" s="99" t="s">
        <v>38</v>
      </c>
      <c r="BP171" s="99" t="s">
        <v>38</v>
      </c>
      <c r="BQ171" s="99" t="s">
        <v>38</v>
      </c>
      <c r="BR171" s="99" t="s">
        <v>38</v>
      </c>
      <c r="BS171" s="99" t="s">
        <v>38</v>
      </c>
      <c r="BT171" s="99" t="s">
        <v>38</v>
      </c>
      <c r="BU171" s="99" t="s">
        <v>38</v>
      </c>
      <c r="BV171" s="99" t="s">
        <v>38</v>
      </c>
      <c r="BW171" s="99" t="s">
        <v>38</v>
      </c>
      <c r="BX171" s="99" t="s">
        <v>38</v>
      </c>
      <c r="BY171" s="98" t="s">
        <v>1543</v>
      </c>
      <c r="BZ171" s="98" t="s">
        <v>1244</v>
      </c>
      <c r="CA171" s="99" t="s">
        <v>1135</v>
      </c>
    </row>
    <row r="172" spans="1:79" ht="30.75">
      <c r="A172" s="97">
        <v>171</v>
      </c>
      <c r="B172" s="99">
        <v>107</v>
      </c>
      <c r="C172" s="99" t="s">
        <v>333</v>
      </c>
      <c r="D172" s="99" t="s">
        <v>563</v>
      </c>
      <c r="E172" s="99" t="s">
        <v>38</v>
      </c>
      <c r="F172" s="99" t="s">
        <v>473</v>
      </c>
      <c r="G172" s="99" t="s">
        <v>563</v>
      </c>
      <c r="H172" s="99" t="s">
        <v>38</v>
      </c>
      <c r="I172" s="99" t="s">
        <v>1210</v>
      </c>
      <c r="J172" s="99" t="s">
        <v>338</v>
      </c>
      <c r="K172" s="99" t="s">
        <v>168</v>
      </c>
      <c r="L172" s="99" t="s">
        <v>378</v>
      </c>
      <c r="M172" s="99" t="s">
        <v>927</v>
      </c>
      <c r="N172" s="126" t="s">
        <v>1612</v>
      </c>
      <c r="O172" s="99" t="s">
        <v>769</v>
      </c>
      <c r="P172" s="99" t="s">
        <v>38</v>
      </c>
      <c r="Q172" s="99" t="s">
        <v>38</v>
      </c>
      <c r="R172" s="99" t="s">
        <v>38</v>
      </c>
      <c r="S172" s="99" t="s">
        <v>38</v>
      </c>
      <c r="T172" s="99" t="s">
        <v>38</v>
      </c>
      <c r="U172" s="99" t="s">
        <v>38</v>
      </c>
      <c r="V172" s="99" t="s">
        <v>38</v>
      </c>
      <c r="W172" s="99" t="s">
        <v>38</v>
      </c>
      <c r="X172" s="99" t="s">
        <v>282</v>
      </c>
      <c r="Y172" s="99" t="s">
        <v>982</v>
      </c>
      <c r="Z172" s="98" t="s">
        <v>1255</v>
      </c>
      <c r="AA172" s="99" t="s">
        <v>38</v>
      </c>
      <c r="AB172" s="99" t="s">
        <v>38</v>
      </c>
      <c r="AC172" s="99" t="s">
        <v>38</v>
      </c>
      <c r="AD172" s="99" t="s">
        <v>38</v>
      </c>
      <c r="AE172" s="99" t="s">
        <v>38</v>
      </c>
      <c r="AF172" s="99" t="s">
        <v>38</v>
      </c>
      <c r="AG172" s="99" t="s">
        <v>38</v>
      </c>
      <c r="AH172" s="99" t="s">
        <v>38</v>
      </c>
      <c r="AI172" s="99" t="s">
        <v>38</v>
      </c>
      <c r="AJ172" s="99" t="s">
        <v>38</v>
      </c>
      <c r="AK172" s="99" t="s">
        <v>38</v>
      </c>
      <c r="AL172" s="99" t="s">
        <v>38</v>
      </c>
      <c r="AM172" s="99" t="s">
        <v>38</v>
      </c>
      <c r="AN172" s="99" t="s">
        <v>38</v>
      </c>
      <c r="AO172" s="99" t="s">
        <v>38</v>
      </c>
      <c r="AP172" s="99" t="s">
        <v>38</v>
      </c>
      <c r="AQ172" s="99" t="s">
        <v>38</v>
      </c>
      <c r="AR172" s="99" t="s">
        <v>38</v>
      </c>
      <c r="AS172" s="99" t="s">
        <v>38</v>
      </c>
      <c r="AT172" s="99" t="s">
        <v>38</v>
      </c>
      <c r="AU172" s="99" t="s">
        <v>38</v>
      </c>
      <c r="AV172" s="99" t="s">
        <v>38</v>
      </c>
      <c r="AW172" s="99" t="s">
        <v>38</v>
      </c>
      <c r="AX172" s="99" t="s">
        <v>38</v>
      </c>
      <c r="AY172" s="99" t="s">
        <v>38</v>
      </c>
      <c r="AZ172" s="99" t="s">
        <v>38</v>
      </c>
      <c r="BA172" s="99" t="s">
        <v>38</v>
      </c>
      <c r="BB172" s="99" t="s">
        <v>38</v>
      </c>
      <c r="BC172" s="99" t="s">
        <v>38</v>
      </c>
      <c r="BD172" s="99" t="s">
        <v>38</v>
      </c>
      <c r="BE172" s="99" t="s">
        <v>38</v>
      </c>
      <c r="BF172" s="99" t="s">
        <v>38</v>
      </c>
      <c r="BG172" s="99" t="s">
        <v>38</v>
      </c>
      <c r="BH172" s="99" t="s">
        <v>38</v>
      </c>
      <c r="BI172" s="99" t="s">
        <v>38</v>
      </c>
      <c r="BJ172" s="99" t="s">
        <v>38</v>
      </c>
      <c r="BK172" s="99" t="s">
        <v>38</v>
      </c>
      <c r="BL172" s="99" t="s">
        <v>38</v>
      </c>
      <c r="BM172" s="99" t="s">
        <v>38</v>
      </c>
      <c r="BN172" s="99" t="s">
        <v>38</v>
      </c>
      <c r="BO172" s="99" t="s">
        <v>38</v>
      </c>
      <c r="BP172" s="99" t="s">
        <v>38</v>
      </c>
      <c r="BQ172" s="99" t="s">
        <v>38</v>
      </c>
      <c r="BR172" s="99" t="s">
        <v>38</v>
      </c>
      <c r="BS172" s="99" t="s">
        <v>38</v>
      </c>
      <c r="BT172" s="99" t="s">
        <v>38</v>
      </c>
      <c r="BU172" s="99" t="s">
        <v>38</v>
      </c>
      <c r="BV172" s="99" t="s">
        <v>38</v>
      </c>
      <c r="BW172" s="99" t="s">
        <v>38</v>
      </c>
      <c r="BX172" s="99" t="s">
        <v>38</v>
      </c>
      <c r="BY172" s="98" t="s">
        <v>1331</v>
      </c>
      <c r="BZ172" s="98" t="s">
        <v>38</v>
      </c>
      <c r="CA172" s="99" t="s">
        <v>1042</v>
      </c>
    </row>
    <row r="173" spans="1:79" ht="18.75">
      <c r="A173" s="97">
        <v>172</v>
      </c>
      <c r="B173" s="99"/>
      <c r="C173" s="99"/>
      <c r="D173" s="99"/>
      <c r="E173" s="99"/>
      <c r="F173" s="99"/>
      <c r="G173" s="99"/>
      <c r="H173" s="99"/>
      <c r="I173" s="102" t="s">
        <v>904</v>
      </c>
      <c r="J173" s="99" t="s">
        <v>338</v>
      </c>
      <c r="K173" s="99" t="s">
        <v>1252</v>
      </c>
      <c r="L173" s="101" t="s">
        <v>712</v>
      </c>
      <c r="M173" s="99" t="s">
        <v>750</v>
      </c>
      <c r="N173" s="126" t="s">
        <v>1646</v>
      </c>
      <c r="O173" s="99" t="s">
        <v>769</v>
      </c>
      <c r="P173" s="99"/>
      <c r="Q173" s="99"/>
      <c r="R173" s="99"/>
      <c r="S173" s="99"/>
      <c r="T173" s="99"/>
      <c r="U173" s="99"/>
      <c r="V173" s="99"/>
      <c r="W173" s="99"/>
      <c r="X173" s="99" t="s">
        <v>282</v>
      </c>
      <c r="Y173" s="101" t="s">
        <v>982</v>
      </c>
      <c r="Z173" s="104" t="s">
        <v>1034</v>
      </c>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104" t="s">
        <v>1052</v>
      </c>
      <c r="BZ173" s="98" t="s">
        <v>38</v>
      </c>
      <c r="CA173" s="99" t="s">
        <v>1336</v>
      </c>
    </row>
    <row r="174" spans="1:79" ht="98.25">
      <c r="A174" s="97">
        <v>173</v>
      </c>
      <c r="B174" s="99">
        <v>36</v>
      </c>
      <c r="C174" s="99" t="s">
        <v>530</v>
      </c>
      <c r="D174" s="99" t="s">
        <v>563</v>
      </c>
      <c r="E174" s="99" t="s">
        <v>38</v>
      </c>
      <c r="F174" s="99" t="s">
        <v>473</v>
      </c>
      <c r="G174" s="99" t="s">
        <v>563</v>
      </c>
      <c r="H174" s="99" t="s">
        <v>38</v>
      </c>
      <c r="I174" s="99" t="s">
        <v>401</v>
      </c>
      <c r="J174" s="99" t="s">
        <v>338</v>
      </c>
      <c r="K174" s="99" t="s">
        <v>1187</v>
      </c>
      <c r="L174" s="99" t="s">
        <v>670</v>
      </c>
      <c r="M174" s="99" t="s">
        <v>808</v>
      </c>
      <c r="N174" s="126" t="s">
        <v>1600</v>
      </c>
      <c r="O174" s="99" t="s">
        <v>769</v>
      </c>
      <c r="P174" s="99" t="s">
        <v>38</v>
      </c>
      <c r="Q174" s="99" t="s">
        <v>38</v>
      </c>
      <c r="R174" s="99" t="s">
        <v>38</v>
      </c>
      <c r="S174" s="99" t="s">
        <v>38</v>
      </c>
      <c r="T174" s="99" t="s">
        <v>38</v>
      </c>
      <c r="U174" s="99" t="s">
        <v>38</v>
      </c>
      <c r="V174" s="99" t="s">
        <v>38</v>
      </c>
      <c r="W174" s="99" t="s">
        <v>38</v>
      </c>
      <c r="X174" s="99" t="s">
        <v>705</v>
      </c>
      <c r="Y174" s="99" t="s">
        <v>1028</v>
      </c>
      <c r="Z174" s="104" t="s">
        <v>1298</v>
      </c>
      <c r="AA174" s="99" t="s">
        <v>38</v>
      </c>
      <c r="AB174" s="99" t="s">
        <v>38</v>
      </c>
      <c r="AC174" s="99" t="s">
        <v>38</v>
      </c>
      <c r="AD174" s="99" t="s">
        <v>38</v>
      </c>
      <c r="AE174" s="99" t="s">
        <v>38</v>
      </c>
      <c r="AF174" s="99" t="s">
        <v>38</v>
      </c>
      <c r="AG174" s="99" t="s">
        <v>38</v>
      </c>
      <c r="AH174" s="99" t="s">
        <v>38</v>
      </c>
      <c r="AI174" s="99" t="s">
        <v>38</v>
      </c>
      <c r="AJ174" s="99" t="s">
        <v>38</v>
      </c>
      <c r="AK174" s="99" t="s">
        <v>38</v>
      </c>
      <c r="AL174" s="99" t="s">
        <v>38</v>
      </c>
      <c r="AM174" s="99" t="s">
        <v>38</v>
      </c>
      <c r="AN174" s="99" t="s">
        <v>38</v>
      </c>
      <c r="AO174" s="99" t="s">
        <v>38</v>
      </c>
      <c r="AP174" s="99" t="s">
        <v>38</v>
      </c>
      <c r="AQ174" s="99" t="s">
        <v>38</v>
      </c>
      <c r="AR174" s="99" t="s">
        <v>38</v>
      </c>
      <c r="AS174" s="99" t="s">
        <v>38</v>
      </c>
      <c r="AT174" s="99" t="s">
        <v>38</v>
      </c>
      <c r="AU174" s="99" t="s">
        <v>38</v>
      </c>
      <c r="AV174" s="99" t="s">
        <v>38</v>
      </c>
      <c r="AW174" s="99" t="s">
        <v>38</v>
      </c>
      <c r="AX174" s="99" t="s">
        <v>38</v>
      </c>
      <c r="AY174" s="99" t="s">
        <v>38</v>
      </c>
      <c r="AZ174" s="99" t="s">
        <v>38</v>
      </c>
      <c r="BA174" s="99" t="s">
        <v>38</v>
      </c>
      <c r="BB174" s="99" t="s">
        <v>38</v>
      </c>
      <c r="BC174" s="99" t="s">
        <v>38</v>
      </c>
      <c r="BD174" s="99" t="s">
        <v>38</v>
      </c>
      <c r="BE174" s="99" t="s">
        <v>38</v>
      </c>
      <c r="BF174" s="99" t="s">
        <v>38</v>
      </c>
      <c r="BG174" s="99" t="s">
        <v>38</v>
      </c>
      <c r="BH174" s="99" t="s">
        <v>38</v>
      </c>
      <c r="BI174" s="99" t="s">
        <v>38</v>
      </c>
      <c r="BJ174" s="99" t="s">
        <v>38</v>
      </c>
      <c r="BK174" s="99" t="s">
        <v>38</v>
      </c>
      <c r="BL174" s="99" t="s">
        <v>38</v>
      </c>
      <c r="BM174" s="99" t="s">
        <v>38</v>
      </c>
      <c r="BN174" s="99" t="s">
        <v>38</v>
      </c>
      <c r="BO174" s="99" t="s">
        <v>38</v>
      </c>
      <c r="BP174" s="99" t="s">
        <v>38</v>
      </c>
      <c r="BQ174" s="99" t="s">
        <v>38</v>
      </c>
      <c r="BR174" s="99" t="s">
        <v>38</v>
      </c>
      <c r="BS174" s="99" t="s">
        <v>38</v>
      </c>
      <c r="BT174" s="99" t="s">
        <v>38</v>
      </c>
      <c r="BU174" s="99" t="s">
        <v>38</v>
      </c>
      <c r="BV174" s="99" t="s">
        <v>38</v>
      </c>
      <c r="BW174" s="99" t="s">
        <v>38</v>
      </c>
      <c r="BX174" s="99" t="s">
        <v>38</v>
      </c>
      <c r="BY174" s="98" t="s">
        <v>1238</v>
      </c>
      <c r="BZ174" s="98" t="s">
        <v>38</v>
      </c>
      <c r="CA174" s="99" t="s">
        <v>1147</v>
      </c>
    </row>
    <row r="175" spans="1:79" ht="84.75">
      <c r="A175" s="97">
        <v>174</v>
      </c>
      <c r="B175" s="99">
        <v>52</v>
      </c>
      <c r="C175" s="99" t="s">
        <v>517</v>
      </c>
      <c r="D175" s="99" t="s">
        <v>563</v>
      </c>
      <c r="E175" s="99" t="s">
        <v>38</v>
      </c>
      <c r="F175" s="99" t="s">
        <v>473</v>
      </c>
      <c r="G175" s="99" t="s">
        <v>563</v>
      </c>
      <c r="H175" s="99" t="s">
        <v>38</v>
      </c>
      <c r="I175" s="98" t="s">
        <v>1219</v>
      </c>
      <c r="J175" s="99" t="s">
        <v>338</v>
      </c>
      <c r="K175" s="99" t="s">
        <v>729</v>
      </c>
      <c r="L175" s="99" t="s">
        <v>859</v>
      </c>
      <c r="M175" s="99" t="s">
        <v>961</v>
      </c>
      <c r="N175" s="126" t="s">
        <v>1645</v>
      </c>
      <c r="O175" s="99" t="s">
        <v>769</v>
      </c>
      <c r="P175" s="99" t="s">
        <v>38</v>
      </c>
      <c r="Q175" s="99" t="s">
        <v>38</v>
      </c>
      <c r="R175" s="99" t="s">
        <v>38</v>
      </c>
      <c r="S175" s="99" t="s">
        <v>38</v>
      </c>
      <c r="T175" s="99" t="s">
        <v>38</v>
      </c>
      <c r="U175" s="99" t="s">
        <v>38</v>
      </c>
      <c r="V175" s="99" t="s">
        <v>38</v>
      </c>
      <c r="W175" s="99" t="s">
        <v>38</v>
      </c>
      <c r="X175" s="99" t="s">
        <v>996</v>
      </c>
      <c r="Y175" s="99" t="s">
        <v>773</v>
      </c>
      <c r="Z175" s="98" t="s">
        <v>143</v>
      </c>
      <c r="AA175" s="99" t="s">
        <v>38</v>
      </c>
      <c r="AB175" s="99" t="s">
        <v>38</v>
      </c>
      <c r="AC175" s="99" t="s">
        <v>38</v>
      </c>
      <c r="AD175" s="99" t="s">
        <v>38</v>
      </c>
      <c r="AE175" s="99" t="s">
        <v>38</v>
      </c>
      <c r="AF175" s="99" t="s">
        <v>38</v>
      </c>
      <c r="AG175" s="99" t="s">
        <v>38</v>
      </c>
      <c r="AH175" s="99" t="s">
        <v>38</v>
      </c>
      <c r="AI175" s="99" t="s">
        <v>38</v>
      </c>
      <c r="AJ175" s="99" t="s">
        <v>38</v>
      </c>
      <c r="AK175" s="99" t="s">
        <v>38</v>
      </c>
      <c r="AL175" s="99" t="s">
        <v>38</v>
      </c>
      <c r="AM175" s="99" t="s">
        <v>38</v>
      </c>
      <c r="AN175" s="99" t="s">
        <v>38</v>
      </c>
      <c r="AO175" s="99" t="s">
        <v>38</v>
      </c>
      <c r="AP175" s="99" t="s">
        <v>38</v>
      </c>
      <c r="AQ175" s="99" t="s">
        <v>38</v>
      </c>
      <c r="AR175" s="99" t="s">
        <v>38</v>
      </c>
      <c r="AS175" s="99" t="s">
        <v>38</v>
      </c>
      <c r="AT175" s="99" t="s">
        <v>38</v>
      </c>
      <c r="AU175" s="99" t="s">
        <v>38</v>
      </c>
      <c r="AV175" s="99" t="s">
        <v>38</v>
      </c>
      <c r="AW175" s="99" t="s">
        <v>38</v>
      </c>
      <c r="AX175" s="99" t="s">
        <v>38</v>
      </c>
      <c r="AY175" s="99" t="s">
        <v>38</v>
      </c>
      <c r="AZ175" s="99" t="s">
        <v>38</v>
      </c>
      <c r="BA175" s="99" t="s">
        <v>38</v>
      </c>
      <c r="BB175" s="99" t="s">
        <v>38</v>
      </c>
      <c r="BC175" s="99" t="s">
        <v>38</v>
      </c>
      <c r="BD175" s="99" t="s">
        <v>38</v>
      </c>
      <c r="BE175" s="99" t="s">
        <v>38</v>
      </c>
      <c r="BF175" s="99" t="s">
        <v>38</v>
      </c>
      <c r="BG175" s="99" t="s">
        <v>38</v>
      </c>
      <c r="BH175" s="99" t="s">
        <v>38</v>
      </c>
      <c r="BI175" s="99" t="s">
        <v>38</v>
      </c>
      <c r="BJ175" s="99" t="s">
        <v>38</v>
      </c>
      <c r="BK175" s="99" t="s">
        <v>38</v>
      </c>
      <c r="BL175" s="99" t="s">
        <v>38</v>
      </c>
      <c r="BM175" s="99" t="s">
        <v>38</v>
      </c>
      <c r="BN175" s="99" t="s">
        <v>38</v>
      </c>
      <c r="BO175" s="99" t="s">
        <v>38</v>
      </c>
      <c r="BP175" s="99" t="s">
        <v>38</v>
      </c>
      <c r="BQ175" s="99" t="s">
        <v>38</v>
      </c>
      <c r="BR175" s="99" t="s">
        <v>38</v>
      </c>
      <c r="BS175" s="99" t="s">
        <v>38</v>
      </c>
      <c r="BT175" s="99" t="s">
        <v>38</v>
      </c>
      <c r="BU175" s="99" t="s">
        <v>38</v>
      </c>
      <c r="BV175" s="99" t="s">
        <v>38</v>
      </c>
      <c r="BW175" s="99" t="s">
        <v>38</v>
      </c>
      <c r="BX175" s="99" t="s">
        <v>38</v>
      </c>
      <c r="BY175" s="98" t="s">
        <v>1571</v>
      </c>
      <c r="BZ175" s="98" t="s">
        <v>38</v>
      </c>
      <c r="CA175" s="99" t="s">
        <v>1141</v>
      </c>
    </row>
    <row r="176" spans="1:79" ht="121.5">
      <c r="A176" s="97">
        <v>175</v>
      </c>
      <c r="B176" s="99">
        <v>79</v>
      </c>
      <c r="C176" s="99" t="s">
        <v>505</v>
      </c>
      <c r="D176" s="99" t="s">
        <v>563</v>
      </c>
      <c r="E176" s="99" t="s">
        <v>38</v>
      </c>
      <c r="F176" s="99" t="s">
        <v>473</v>
      </c>
      <c r="G176" s="99" t="s">
        <v>563</v>
      </c>
      <c r="H176" s="99" t="s">
        <v>38</v>
      </c>
      <c r="I176" s="99" t="s">
        <v>256</v>
      </c>
      <c r="J176" s="99" t="s">
        <v>387</v>
      </c>
      <c r="K176" s="99" t="s">
        <v>721</v>
      </c>
      <c r="L176" s="99" t="s">
        <v>839</v>
      </c>
      <c r="M176" s="99" t="s">
        <v>741</v>
      </c>
      <c r="N176" s="107" t="s">
        <v>1384</v>
      </c>
      <c r="O176" s="99" t="s">
        <v>769</v>
      </c>
      <c r="P176" s="99" t="s">
        <v>38</v>
      </c>
      <c r="Q176" s="99" t="s">
        <v>38</v>
      </c>
      <c r="R176" s="99" t="s">
        <v>38</v>
      </c>
      <c r="S176" s="99" t="s">
        <v>38</v>
      </c>
      <c r="T176" s="99" t="s">
        <v>38</v>
      </c>
      <c r="U176" s="99" t="s">
        <v>38</v>
      </c>
      <c r="V176" s="99" t="s">
        <v>38</v>
      </c>
      <c r="W176" s="99" t="s">
        <v>38</v>
      </c>
      <c r="X176" s="99" t="s">
        <v>282</v>
      </c>
      <c r="Y176" s="99" t="s">
        <v>982</v>
      </c>
      <c r="Z176" s="98" t="s">
        <v>1307</v>
      </c>
      <c r="AA176" s="99" t="s">
        <v>38</v>
      </c>
      <c r="AB176" s="99" t="s">
        <v>38</v>
      </c>
      <c r="AC176" s="99" t="s">
        <v>38</v>
      </c>
      <c r="AD176" s="99" t="s">
        <v>38</v>
      </c>
      <c r="AE176" s="99" t="s">
        <v>38</v>
      </c>
      <c r="AF176" s="99" t="s">
        <v>38</v>
      </c>
      <c r="AG176" s="99" t="s">
        <v>38</v>
      </c>
      <c r="AH176" s="99" t="s">
        <v>38</v>
      </c>
      <c r="AI176" s="99" t="s">
        <v>38</v>
      </c>
      <c r="AJ176" s="99" t="s">
        <v>38</v>
      </c>
      <c r="AK176" s="99" t="s">
        <v>38</v>
      </c>
      <c r="AL176" s="99" t="s">
        <v>38</v>
      </c>
      <c r="AM176" s="99" t="s">
        <v>38</v>
      </c>
      <c r="AN176" s="99" t="s">
        <v>38</v>
      </c>
      <c r="AO176" s="99" t="s">
        <v>38</v>
      </c>
      <c r="AP176" s="99" t="s">
        <v>38</v>
      </c>
      <c r="AQ176" s="99" t="s">
        <v>38</v>
      </c>
      <c r="AR176" s="99" t="s">
        <v>38</v>
      </c>
      <c r="AS176" s="99" t="s">
        <v>38</v>
      </c>
      <c r="AT176" s="99" t="s">
        <v>38</v>
      </c>
      <c r="AU176" s="99" t="s">
        <v>38</v>
      </c>
      <c r="AV176" s="99" t="s">
        <v>38</v>
      </c>
      <c r="AW176" s="99" t="s">
        <v>38</v>
      </c>
      <c r="AX176" s="99" t="s">
        <v>38</v>
      </c>
      <c r="AY176" s="99" t="s">
        <v>38</v>
      </c>
      <c r="AZ176" s="99" t="s">
        <v>38</v>
      </c>
      <c r="BA176" s="99" t="s">
        <v>38</v>
      </c>
      <c r="BB176" s="99" t="s">
        <v>38</v>
      </c>
      <c r="BC176" s="99" t="s">
        <v>38</v>
      </c>
      <c r="BD176" s="99" t="s">
        <v>38</v>
      </c>
      <c r="BE176" s="99" t="s">
        <v>38</v>
      </c>
      <c r="BF176" s="99" t="s">
        <v>38</v>
      </c>
      <c r="BG176" s="99" t="s">
        <v>38</v>
      </c>
      <c r="BH176" s="99" t="s">
        <v>38</v>
      </c>
      <c r="BI176" s="99" t="s">
        <v>38</v>
      </c>
      <c r="BJ176" s="99" t="s">
        <v>38</v>
      </c>
      <c r="BK176" s="99" t="s">
        <v>38</v>
      </c>
      <c r="BL176" s="99" t="s">
        <v>38</v>
      </c>
      <c r="BM176" s="99" t="s">
        <v>38</v>
      </c>
      <c r="BN176" s="99" t="s">
        <v>38</v>
      </c>
      <c r="BO176" s="99" t="s">
        <v>38</v>
      </c>
      <c r="BP176" s="99" t="s">
        <v>38</v>
      </c>
      <c r="BQ176" s="99" t="s">
        <v>38</v>
      </c>
      <c r="BR176" s="99" t="s">
        <v>38</v>
      </c>
      <c r="BS176" s="99" t="s">
        <v>38</v>
      </c>
      <c r="BT176" s="99" t="s">
        <v>38</v>
      </c>
      <c r="BU176" s="99" t="s">
        <v>38</v>
      </c>
      <c r="BV176" s="99" t="s">
        <v>38</v>
      </c>
      <c r="BW176" s="99" t="s">
        <v>38</v>
      </c>
      <c r="BX176" s="99" t="s">
        <v>38</v>
      </c>
      <c r="BY176" s="98" t="s">
        <v>1386</v>
      </c>
      <c r="BZ176" s="98" t="s">
        <v>1385</v>
      </c>
      <c r="CA176" s="99" t="s">
        <v>1126</v>
      </c>
    </row>
    <row r="177" spans="1:79" ht="27">
      <c r="A177" s="97">
        <v>176</v>
      </c>
      <c r="B177" s="99">
        <v>90</v>
      </c>
      <c r="C177" s="99" t="s">
        <v>495</v>
      </c>
      <c r="D177" s="99" t="s">
        <v>563</v>
      </c>
      <c r="E177" s="99" t="s">
        <v>38</v>
      </c>
      <c r="F177" s="99" t="s">
        <v>473</v>
      </c>
      <c r="G177" s="99" t="s">
        <v>563</v>
      </c>
      <c r="H177" s="99" t="s">
        <v>38</v>
      </c>
      <c r="I177" s="99" t="s">
        <v>297</v>
      </c>
      <c r="J177" s="99" t="s">
        <v>387</v>
      </c>
      <c r="K177" s="99" t="s">
        <v>759</v>
      </c>
      <c r="L177" s="99" t="s">
        <v>835</v>
      </c>
      <c r="M177" s="99" t="s">
        <v>133</v>
      </c>
      <c r="N177" s="106" t="s">
        <v>980</v>
      </c>
      <c r="O177" s="99" t="s">
        <v>769</v>
      </c>
      <c r="P177" s="99" t="s">
        <v>38</v>
      </c>
      <c r="Q177" s="99" t="s">
        <v>38</v>
      </c>
      <c r="R177" s="99" t="s">
        <v>38</v>
      </c>
      <c r="S177" s="99" t="s">
        <v>38</v>
      </c>
      <c r="T177" s="99" t="s">
        <v>38</v>
      </c>
      <c r="U177" s="99" t="s">
        <v>38</v>
      </c>
      <c r="V177" s="99" t="s">
        <v>38</v>
      </c>
      <c r="W177" s="99" t="s">
        <v>38</v>
      </c>
      <c r="X177" s="99" t="s">
        <v>254</v>
      </c>
      <c r="Y177" s="99" t="s">
        <v>1028</v>
      </c>
      <c r="Z177" s="98" t="s">
        <v>934</v>
      </c>
      <c r="AA177" s="99" t="s">
        <v>38</v>
      </c>
      <c r="AB177" s="99" t="s">
        <v>38</v>
      </c>
      <c r="AC177" s="99" t="s">
        <v>38</v>
      </c>
      <c r="AD177" s="99" t="s">
        <v>38</v>
      </c>
      <c r="AE177" s="99" t="s">
        <v>38</v>
      </c>
      <c r="AF177" s="99" t="s">
        <v>38</v>
      </c>
      <c r="AG177" s="99" t="s">
        <v>38</v>
      </c>
      <c r="AH177" s="99" t="s">
        <v>38</v>
      </c>
      <c r="AI177" s="99" t="s">
        <v>38</v>
      </c>
      <c r="AJ177" s="99" t="s">
        <v>38</v>
      </c>
      <c r="AK177" s="99" t="s">
        <v>38</v>
      </c>
      <c r="AL177" s="99" t="s">
        <v>38</v>
      </c>
      <c r="AM177" s="99" t="s">
        <v>38</v>
      </c>
      <c r="AN177" s="99" t="s">
        <v>38</v>
      </c>
      <c r="AO177" s="99" t="s">
        <v>38</v>
      </c>
      <c r="AP177" s="99" t="s">
        <v>38</v>
      </c>
      <c r="AQ177" s="99" t="s">
        <v>38</v>
      </c>
      <c r="AR177" s="99" t="s">
        <v>38</v>
      </c>
      <c r="AS177" s="99" t="s">
        <v>38</v>
      </c>
      <c r="AT177" s="99" t="s">
        <v>38</v>
      </c>
      <c r="AU177" s="99" t="s">
        <v>38</v>
      </c>
      <c r="AV177" s="99" t="s">
        <v>38</v>
      </c>
      <c r="AW177" s="99" t="s">
        <v>38</v>
      </c>
      <c r="AX177" s="99" t="s">
        <v>38</v>
      </c>
      <c r="AY177" s="99" t="s">
        <v>38</v>
      </c>
      <c r="AZ177" s="99" t="s">
        <v>38</v>
      </c>
      <c r="BA177" s="99" t="s">
        <v>38</v>
      </c>
      <c r="BB177" s="99" t="s">
        <v>38</v>
      </c>
      <c r="BC177" s="99" t="s">
        <v>38</v>
      </c>
      <c r="BD177" s="99" t="s">
        <v>38</v>
      </c>
      <c r="BE177" s="99" t="s">
        <v>38</v>
      </c>
      <c r="BF177" s="99" t="s">
        <v>38</v>
      </c>
      <c r="BG177" s="99" t="s">
        <v>38</v>
      </c>
      <c r="BH177" s="99" t="s">
        <v>38</v>
      </c>
      <c r="BI177" s="99" t="s">
        <v>38</v>
      </c>
      <c r="BJ177" s="99" t="s">
        <v>38</v>
      </c>
      <c r="BK177" s="99" t="s">
        <v>38</v>
      </c>
      <c r="BL177" s="99" t="s">
        <v>38</v>
      </c>
      <c r="BM177" s="99" t="s">
        <v>38</v>
      </c>
      <c r="BN177" s="99" t="s">
        <v>38</v>
      </c>
      <c r="BO177" s="99" t="s">
        <v>38</v>
      </c>
      <c r="BP177" s="99" t="s">
        <v>38</v>
      </c>
      <c r="BQ177" s="99" t="s">
        <v>38</v>
      </c>
      <c r="BR177" s="99" t="s">
        <v>38</v>
      </c>
      <c r="BS177" s="99" t="s">
        <v>38</v>
      </c>
      <c r="BT177" s="99" t="s">
        <v>38</v>
      </c>
      <c r="BU177" s="99" t="s">
        <v>38</v>
      </c>
      <c r="BV177" s="99" t="s">
        <v>38</v>
      </c>
      <c r="BW177" s="99" t="s">
        <v>38</v>
      </c>
      <c r="BX177" s="99" t="s">
        <v>38</v>
      </c>
      <c r="BY177" s="99" t="s">
        <v>1071</v>
      </c>
      <c r="BZ177" s="98" t="s">
        <v>38</v>
      </c>
      <c r="CA177" s="99" t="s">
        <v>592</v>
      </c>
    </row>
    <row r="178" spans="1:79" ht="30.75">
      <c r="A178" s="97">
        <v>177</v>
      </c>
      <c r="B178" s="99">
        <v>87</v>
      </c>
      <c r="C178" s="99" t="s">
        <v>394</v>
      </c>
      <c r="D178" s="99" t="s">
        <v>563</v>
      </c>
      <c r="E178" s="99" t="s">
        <v>38</v>
      </c>
      <c r="F178" s="99" t="s">
        <v>473</v>
      </c>
      <c r="G178" s="99" t="s">
        <v>563</v>
      </c>
      <c r="H178" s="99" t="s">
        <v>38</v>
      </c>
      <c r="I178" s="98" t="s">
        <v>1225</v>
      </c>
      <c r="J178" s="99" t="s">
        <v>682</v>
      </c>
      <c r="K178" s="99" t="s">
        <v>743</v>
      </c>
      <c r="L178" s="99" t="s">
        <v>836</v>
      </c>
      <c r="M178" s="99" t="s">
        <v>941</v>
      </c>
      <c r="N178" s="126" t="s">
        <v>1644</v>
      </c>
      <c r="O178" s="99" t="s">
        <v>769</v>
      </c>
      <c r="P178" s="99" t="s">
        <v>38</v>
      </c>
      <c r="Q178" s="99" t="s">
        <v>38</v>
      </c>
      <c r="R178" s="99" t="s">
        <v>38</v>
      </c>
      <c r="S178" s="99" t="s">
        <v>38</v>
      </c>
      <c r="T178" s="99" t="s">
        <v>38</v>
      </c>
      <c r="U178" s="99" t="s">
        <v>38</v>
      </c>
      <c r="V178" s="99" t="s">
        <v>38</v>
      </c>
      <c r="W178" s="99" t="s">
        <v>38</v>
      </c>
      <c r="X178" s="99" t="s">
        <v>705</v>
      </c>
      <c r="Y178" s="99" t="s">
        <v>1028</v>
      </c>
      <c r="Z178" s="98" t="s">
        <v>1311</v>
      </c>
      <c r="AA178" s="99" t="s">
        <v>38</v>
      </c>
      <c r="AB178" s="99" t="s">
        <v>38</v>
      </c>
      <c r="AC178" s="99" t="s">
        <v>38</v>
      </c>
      <c r="AD178" s="99" t="s">
        <v>38</v>
      </c>
      <c r="AE178" s="99" t="s">
        <v>38</v>
      </c>
      <c r="AF178" s="99" t="s">
        <v>38</v>
      </c>
      <c r="AG178" s="99" t="s">
        <v>38</v>
      </c>
      <c r="AH178" s="99" t="s">
        <v>38</v>
      </c>
      <c r="AI178" s="99" t="s">
        <v>38</v>
      </c>
      <c r="AJ178" s="99" t="s">
        <v>38</v>
      </c>
      <c r="AK178" s="99" t="s">
        <v>38</v>
      </c>
      <c r="AL178" s="99" t="s">
        <v>38</v>
      </c>
      <c r="AM178" s="99" t="s">
        <v>38</v>
      </c>
      <c r="AN178" s="99" t="s">
        <v>38</v>
      </c>
      <c r="AO178" s="99" t="s">
        <v>38</v>
      </c>
      <c r="AP178" s="99" t="s">
        <v>38</v>
      </c>
      <c r="AQ178" s="99" t="s">
        <v>38</v>
      </c>
      <c r="AR178" s="99" t="s">
        <v>38</v>
      </c>
      <c r="AS178" s="99" t="s">
        <v>38</v>
      </c>
      <c r="AT178" s="99" t="s">
        <v>38</v>
      </c>
      <c r="AU178" s="99" t="s">
        <v>38</v>
      </c>
      <c r="AV178" s="99" t="s">
        <v>38</v>
      </c>
      <c r="AW178" s="99" t="s">
        <v>38</v>
      </c>
      <c r="AX178" s="99" t="s">
        <v>38</v>
      </c>
      <c r="AY178" s="99" t="s">
        <v>38</v>
      </c>
      <c r="AZ178" s="99" t="s">
        <v>38</v>
      </c>
      <c r="BA178" s="99" t="s">
        <v>38</v>
      </c>
      <c r="BB178" s="99" t="s">
        <v>38</v>
      </c>
      <c r="BC178" s="99" t="s">
        <v>38</v>
      </c>
      <c r="BD178" s="99" t="s">
        <v>38</v>
      </c>
      <c r="BE178" s="99" t="s">
        <v>38</v>
      </c>
      <c r="BF178" s="99" t="s">
        <v>38</v>
      </c>
      <c r="BG178" s="99" t="s">
        <v>38</v>
      </c>
      <c r="BH178" s="99" t="s">
        <v>38</v>
      </c>
      <c r="BI178" s="99" t="s">
        <v>38</v>
      </c>
      <c r="BJ178" s="99" t="s">
        <v>38</v>
      </c>
      <c r="BK178" s="99" t="s">
        <v>38</v>
      </c>
      <c r="BL178" s="99" t="s">
        <v>38</v>
      </c>
      <c r="BM178" s="99" t="s">
        <v>38</v>
      </c>
      <c r="BN178" s="99" t="s">
        <v>38</v>
      </c>
      <c r="BO178" s="99" t="s">
        <v>38</v>
      </c>
      <c r="BP178" s="99" t="s">
        <v>38</v>
      </c>
      <c r="BQ178" s="99" t="s">
        <v>38</v>
      </c>
      <c r="BR178" s="99" t="s">
        <v>38</v>
      </c>
      <c r="BS178" s="99" t="s">
        <v>38</v>
      </c>
      <c r="BT178" s="99" t="s">
        <v>38</v>
      </c>
      <c r="BU178" s="99" t="s">
        <v>38</v>
      </c>
      <c r="BV178" s="99" t="s">
        <v>38</v>
      </c>
      <c r="BW178" s="99" t="s">
        <v>38</v>
      </c>
      <c r="BX178" s="99" t="s">
        <v>38</v>
      </c>
      <c r="BY178" s="99" t="s">
        <v>1071</v>
      </c>
      <c r="BZ178" s="98" t="s">
        <v>1385</v>
      </c>
      <c r="CA178" s="99" t="s">
        <v>283</v>
      </c>
    </row>
    <row r="179" spans="1:79" ht="57.75">
      <c r="A179" s="97">
        <v>178</v>
      </c>
      <c r="B179" s="99">
        <v>81</v>
      </c>
      <c r="C179" s="99" t="s">
        <v>503</v>
      </c>
      <c r="D179" s="99" t="s">
        <v>563</v>
      </c>
      <c r="E179" s="99" t="s">
        <v>38</v>
      </c>
      <c r="F179" s="99" t="s">
        <v>473</v>
      </c>
      <c r="G179" s="99" t="s">
        <v>563</v>
      </c>
      <c r="H179" s="99" t="s">
        <v>38</v>
      </c>
      <c r="I179" s="98" t="s">
        <v>1223</v>
      </c>
      <c r="J179" s="99" t="s">
        <v>682</v>
      </c>
      <c r="K179" s="99" t="s">
        <v>764</v>
      </c>
      <c r="L179" s="99" t="s">
        <v>248</v>
      </c>
      <c r="M179" s="99" t="s">
        <v>144</v>
      </c>
      <c r="N179" s="126" t="s">
        <v>1643</v>
      </c>
      <c r="O179" s="99" t="s">
        <v>769</v>
      </c>
      <c r="P179" s="99" t="s">
        <v>38</v>
      </c>
      <c r="Q179" s="99" t="s">
        <v>38</v>
      </c>
      <c r="R179" s="99" t="s">
        <v>38</v>
      </c>
      <c r="S179" s="99" t="s">
        <v>38</v>
      </c>
      <c r="T179" s="99" t="s">
        <v>38</v>
      </c>
      <c r="U179" s="99" t="s">
        <v>38</v>
      </c>
      <c r="V179" s="99" t="s">
        <v>38</v>
      </c>
      <c r="W179" s="99" t="s">
        <v>38</v>
      </c>
      <c r="X179" s="99" t="s">
        <v>282</v>
      </c>
      <c r="Y179" s="99" t="s">
        <v>982</v>
      </c>
      <c r="Z179" s="98" t="s">
        <v>1090</v>
      </c>
      <c r="AA179" s="99" t="s">
        <v>38</v>
      </c>
      <c r="AB179" s="99" t="s">
        <v>38</v>
      </c>
      <c r="AC179" s="99" t="s">
        <v>38</v>
      </c>
      <c r="AD179" s="99" t="s">
        <v>38</v>
      </c>
      <c r="AE179" s="99" t="s">
        <v>38</v>
      </c>
      <c r="AF179" s="99" t="s">
        <v>38</v>
      </c>
      <c r="AG179" s="99" t="s">
        <v>38</v>
      </c>
      <c r="AH179" s="99" t="s">
        <v>38</v>
      </c>
      <c r="AI179" s="99" t="s">
        <v>38</v>
      </c>
      <c r="AJ179" s="99" t="s">
        <v>38</v>
      </c>
      <c r="AK179" s="99" t="s">
        <v>38</v>
      </c>
      <c r="AL179" s="99" t="s">
        <v>38</v>
      </c>
      <c r="AM179" s="99" t="s">
        <v>38</v>
      </c>
      <c r="AN179" s="99" t="s">
        <v>38</v>
      </c>
      <c r="AO179" s="99" t="s">
        <v>38</v>
      </c>
      <c r="AP179" s="99" t="s">
        <v>38</v>
      </c>
      <c r="AQ179" s="99" t="s">
        <v>38</v>
      </c>
      <c r="AR179" s="99" t="s">
        <v>38</v>
      </c>
      <c r="AS179" s="99" t="s">
        <v>38</v>
      </c>
      <c r="AT179" s="99" t="s">
        <v>38</v>
      </c>
      <c r="AU179" s="99" t="s">
        <v>38</v>
      </c>
      <c r="AV179" s="99" t="s">
        <v>38</v>
      </c>
      <c r="AW179" s="99" t="s">
        <v>38</v>
      </c>
      <c r="AX179" s="99" t="s">
        <v>38</v>
      </c>
      <c r="AY179" s="99" t="s">
        <v>38</v>
      </c>
      <c r="AZ179" s="99" t="s">
        <v>38</v>
      </c>
      <c r="BA179" s="99" t="s">
        <v>38</v>
      </c>
      <c r="BB179" s="99" t="s">
        <v>38</v>
      </c>
      <c r="BC179" s="99" t="s">
        <v>38</v>
      </c>
      <c r="BD179" s="99" t="s">
        <v>38</v>
      </c>
      <c r="BE179" s="99" t="s">
        <v>38</v>
      </c>
      <c r="BF179" s="99" t="s">
        <v>38</v>
      </c>
      <c r="BG179" s="99" t="s">
        <v>38</v>
      </c>
      <c r="BH179" s="99" t="s">
        <v>38</v>
      </c>
      <c r="BI179" s="99" t="s">
        <v>38</v>
      </c>
      <c r="BJ179" s="99" t="s">
        <v>38</v>
      </c>
      <c r="BK179" s="99" t="s">
        <v>38</v>
      </c>
      <c r="BL179" s="99" t="s">
        <v>38</v>
      </c>
      <c r="BM179" s="99" t="s">
        <v>38</v>
      </c>
      <c r="BN179" s="99" t="s">
        <v>38</v>
      </c>
      <c r="BO179" s="99" t="s">
        <v>38</v>
      </c>
      <c r="BP179" s="99" t="s">
        <v>38</v>
      </c>
      <c r="BQ179" s="99" t="s">
        <v>38</v>
      </c>
      <c r="BR179" s="99" t="s">
        <v>38</v>
      </c>
      <c r="BS179" s="99" t="s">
        <v>38</v>
      </c>
      <c r="BT179" s="99" t="s">
        <v>38</v>
      </c>
      <c r="BU179" s="99" t="s">
        <v>38</v>
      </c>
      <c r="BV179" s="99" t="s">
        <v>38</v>
      </c>
      <c r="BW179" s="99" t="s">
        <v>38</v>
      </c>
      <c r="BX179" s="99" t="s">
        <v>38</v>
      </c>
      <c r="BY179" s="99" t="s">
        <v>1071</v>
      </c>
      <c r="BZ179" s="98" t="s">
        <v>38</v>
      </c>
      <c r="CA179" s="99" t="s">
        <v>308</v>
      </c>
    </row>
    <row r="180" spans="1:79" ht="98.25">
      <c r="A180" s="97">
        <v>179</v>
      </c>
      <c r="B180" s="99">
        <v>91</v>
      </c>
      <c r="C180" s="99" t="s">
        <v>22</v>
      </c>
      <c r="D180" s="99" t="s">
        <v>563</v>
      </c>
      <c r="E180" s="99" t="s">
        <v>38</v>
      </c>
      <c r="F180" s="99" t="s">
        <v>473</v>
      </c>
      <c r="G180" s="99" t="s">
        <v>563</v>
      </c>
      <c r="H180" s="99" t="s">
        <v>38</v>
      </c>
      <c r="I180" s="99" t="s">
        <v>69</v>
      </c>
      <c r="J180" s="99" t="s">
        <v>699</v>
      </c>
      <c r="K180" s="99" t="s">
        <v>1509</v>
      </c>
      <c r="L180" s="99" t="s">
        <v>42</v>
      </c>
      <c r="M180" s="99" t="s">
        <v>938</v>
      </c>
      <c r="N180" s="126" t="s">
        <v>1642</v>
      </c>
      <c r="O180" s="99" t="s">
        <v>769</v>
      </c>
      <c r="P180" s="99" t="s">
        <v>38</v>
      </c>
      <c r="Q180" s="99" t="s">
        <v>38</v>
      </c>
      <c r="R180" s="99" t="s">
        <v>38</v>
      </c>
      <c r="S180" s="99" t="s">
        <v>38</v>
      </c>
      <c r="T180" s="99" t="s">
        <v>38</v>
      </c>
      <c r="U180" s="99" t="s">
        <v>38</v>
      </c>
      <c r="V180" s="99" t="s">
        <v>38</v>
      </c>
      <c r="W180" s="99" t="s">
        <v>38</v>
      </c>
      <c r="X180" s="99" t="s">
        <v>996</v>
      </c>
      <c r="Y180" s="99" t="s">
        <v>74</v>
      </c>
      <c r="Z180" s="98" t="s">
        <v>559</v>
      </c>
      <c r="AA180" s="99" t="s">
        <v>38</v>
      </c>
      <c r="AB180" s="99" t="s">
        <v>38</v>
      </c>
      <c r="AC180" s="99" t="s">
        <v>38</v>
      </c>
      <c r="AD180" s="99" t="s">
        <v>38</v>
      </c>
      <c r="AE180" s="99" t="s">
        <v>38</v>
      </c>
      <c r="AF180" s="99" t="s">
        <v>38</v>
      </c>
      <c r="AG180" s="99" t="s">
        <v>38</v>
      </c>
      <c r="AH180" s="99" t="s">
        <v>38</v>
      </c>
      <c r="AI180" s="99" t="s">
        <v>38</v>
      </c>
      <c r="AJ180" s="99" t="s">
        <v>38</v>
      </c>
      <c r="AK180" s="99" t="s">
        <v>38</v>
      </c>
      <c r="AL180" s="99" t="s">
        <v>38</v>
      </c>
      <c r="AM180" s="99" t="s">
        <v>38</v>
      </c>
      <c r="AN180" s="99" t="s">
        <v>38</v>
      </c>
      <c r="AO180" s="99" t="s">
        <v>38</v>
      </c>
      <c r="AP180" s="99" t="s">
        <v>38</v>
      </c>
      <c r="AQ180" s="99" t="s">
        <v>38</v>
      </c>
      <c r="AR180" s="99" t="s">
        <v>38</v>
      </c>
      <c r="AS180" s="99" t="s">
        <v>38</v>
      </c>
      <c r="AT180" s="99" t="s">
        <v>38</v>
      </c>
      <c r="AU180" s="99" t="s">
        <v>38</v>
      </c>
      <c r="AV180" s="99" t="s">
        <v>38</v>
      </c>
      <c r="AW180" s="99" t="s">
        <v>38</v>
      </c>
      <c r="AX180" s="99" t="s">
        <v>38</v>
      </c>
      <c r="AY180" s="99" t="s">
        <v>38</v>
      </c>
      <c r="AZ180" s="99" t="s">
        <v>38</v>
      </c>
      <c r="BA180" s="99" t="s">
        <v>38</v>
      </c>
      <c r="BB180" s="99" t="s">
        <v>38</v>
      </c>
      <c r="BC180" s="99" t="s">
        <v>38</v>
      </c>
      <c r="BD180" s="99" t="s">
        <v>38</v>
      </c>
      <c r="BE180" s="99" t="s">
        <v>38</v>
      </c>
      <c r="BF180" s="99" t="s">
        <v>38</v>
      </c>
      <c r="BG180" s="99" t="s">
        <v>38</v>
      </c>
      <c r="BH180" s="99" t="s">
        <v>38</v>
      </c>
      <c r="BI180" s="99" t="s">
        <v>38</v>
      </c>
      <c r="BJ180" s="99" t="s">
        <v>38</v>
      </c>
      <c r="BK180" s="99" t="s">
        <v>38</v>
      </c>
      <c r="BL180" s="99" t="s">
        <v>38</v>
      </c>
      <c r="BM180" s="99" t="s">
        <v>38</v>
      </c>
      <c r="BN180" s="99" t="s">
        <v>38</v>
      </c>
      <c r="BO180" s="99" t="s">
        <v>38</v>
      </c>
      <c r="BP180" s="99" t="s">
        <v>38</v>
      </c>
      <c r="BQ180" s="99" t="s">
        <v>38</v>
      </c>
      <c r="BR180" s="99" t="s">
        <v>38</v>
      </c>
      <c r="BS180" s="99" t="s">
        <v>38</v>
      </c>
      <c r="BT180" s="99" t="s">
        <v>38</v>
      </c>
      <c r="BU180" s="99" t="s">
        <v>38</v>
      </c>
      <c r="BV180" s="99" t="s">
        <v>38</v>
      </c>
      <c r="BW180" s="99" t="s">
        <v>38</v>
      </c>
      <c r="BX180" s="99" t="s">
        <v>38</v>
      </c>
      <c r="BY180" s="98" t="s">
        <v>1572</v>
      </c>
      <c r="BZ180" s="98" t="s">
        <v>1243</v>
      </c>
      <c r="CA180" s="99" t="s">
        <v>1121</v>
      </c>
    </row>
    <row r="181" spans="1:79" ht="57.75">
      <c r="A181" s="97">
        <v>180</v>
      </c>
      <c r="B181" s="99">
        <v>150</v>
      </c>
      <c r="C181" s="99" t="s">
        <v>99</v>
      </c>
      <c r="D181" s="99" t="s">
        <v>563</v>
      </c>
      <c r="E181" s="99" t="s">
        <v>38</v>
      </c>
      <c r="F181" s="99" t="s">
        <v>473</v>
      </c>
      <c r="G181" s="99" t="s">
        <v>563</v>
      </c>
      <c r="H181" s="99" t="s">
        <v>38</v>
      </c>
      <c r="I181" s="99" t="s">
        <v>385</v>
      </c>
      <c r="J181" s="99" t="s">
        <v>21</v>
      </c>
      <c r="K181" s="99" t="s">
        <v>1506</v>
      </c>
      <c r="L181" s="99" t="s">
        <v>787</v>
      </c>
      <c r="M181" s="99" t="s">
        <v>635</v>
      </c>
      <c r="N181" s="126" t="s">
        <v>1641</v>
      </c>
      <c r="O181" s="99" t="s">
        <v>769</v>
      </c>
      <c r="P181" s="99" t="s">
        <v>38</v>
      </c>
      <c r="Q181" s="99" t="s">
        <v>38</v>
      </c>
      <c r="R181" s="99" t="s">
        <v>38</v>
      </c>
      <c r="S181" s="99" t="s">
        <v>38</v>
      </c>
      <c r="T181" s="99" t="s">
        <v>38</v>
      </c>
      <c r="U181" s="99" t="s">
        <v>38</v>
      </c>
      <c r="V181" s="99" t="s">
        <v>38</v>
      </c>
      <c r="W181" s="99" t="s">
        <v>38</v>
      </c>
      <c r="X181" s="99" t="s">
        <v>282</v>
      </c>
      <c r="Y181" s="99" t="s">
        <v>982</v>
      </c>
      <c r="Z181" s="98" t="s">
        <v>1312</v>
      </c>
      <c r="AA181" s="99" t="s">
        <v>38</v>
      </c>
      <c r="AB181" s="99" t="s">
        <v>38</v>
      </c>
      <c r="AC181" s="99" t="s">
        <v>38</v>
      </c>
      <c r="AD181" s="99" t="s">
        <v>38</v>
      </c>
      <c r="AE181" s="99" t="s">
        <v>38</v>
      </c>
      <c r="AF181" s="99" t="s">
        <v>38</v>
      </c>
      <c r="AG181" s="99" t="s">
        <v>38</v>
      </c>
      <c r="AH181" s="99" t="s">
        <v>38</v>
      </c>
      <c r="AI181" s="99" t="s">
        <v>38</v>
      </c>
      <c r="AJ181" s="99" t="s">
        <v>38</v>
      </c>
      <c r="AK181" s="99" t="s">
        <v>38</v>
      </c>
      <c r="AL181" s="99" t="s">
        <v>38</v>
      </c>
      <c r="AM181" s="99" t="s">
        <v>38</v>
      </c>
      <c r="AN181" s="99" t="s">
        <v>38</v>
      </c>
      <c r="AO181" s="99" t="s">
        <v>38</v>
      </c>
      <c r="AP181" s="99" t="s">
        <v>38</v>
      </c>
      <c r="AQ181" s="99" t="s">
        <v>38</v>
      </c>
      <c r="AR181" s="99" t="s">
        <v>38</v>
      </c>
      <c r="AS181" s="99" t="s">
        <v>38</v>
      </c>
      <c r="AT181" s="99" t="s">
        <v>38</v>
      </c>
      <c r="AU181" s="99" t="s">
        <v>38</v>
      </c>
      <c r="AV181" s="99" t="s">
        <v>38</v>
      </c>
      <c r="AW181" s="99" t="s">
        <v>38</v>
      </c>
      <c r="AX181" s="99" t="s">
        <v>38</v>
      </c>
      <c r="AY181" s="99" t="s">
        <v>38</v>
      </c>
      <c r="AZ181" s="99" t="s">
        <v>38</v>
      </c>
      <c r="BA181" s="99" t="s">
        <v>38</v>
      </c>
      <c r="BB181" s="99" t="s">
        <v>38</v>
      </c>
      <c r="BC181" s="99" t="s">
        <v>38</v>
      </c>
      <c r="BD181" s="99" t="s">
        <v>38</v>
      </c>
      <c r="BE181" s="99" t="s">
        <v>38</v>
      </c>
      <c r="BF181" s="99" t="s">
        <v>38</v>
      </c>
      <c r="BG181" s="99" t="s">
        <v>38</v>
      </c>
      <c r="BH181" s="99" t="s">
        <v>38</v>
      </c>
      <c r="BI181" s="99" t="s">
        <v>38</v>
      </c>
      <c r="BJ181" s="99" t="s">
        <v>38</v>
      </c>
      <c r="BK181" s="99" t="s">
        <v>38</v>
      </c>
      <c r="BL181" s="99" t="s">
        <v>38</v>
      </c>
      <c r="BM181" s="99" t="s">
        <v>38</v>
      </c>
      <c r="BN181" s="99" t="s">
        <v>38</v>
      </c>
      <c r="BO181" s="99" t="s">
        <v>38</v>
      </c>
      <c r="BP181" s="99" t="s">
        <v>38</v>
      </c>
      <c r="BQ181" s="99" t="s">
        <v>38</v>
      </c>
      <c r="BR181" s="99" t="s">
        <v>38</v>
      </c>
      <c r="BS181" s="99" t="s">
        <v>38</v>
      </c>
      <c r="BT181" s="99" t="s">
        <v>38</v>
      </c>
      <c r="BU181" s="99" t="s">
        <v>38</v>
      </c>
      <c r="BV181" s="99" t="s">
        <v>38</v>
      </c>
      <c r="BW181" s="99" t="s">
        <v>38</v>
      </c>
      <c r="BX181" s="99" t="s">
        <v>38</v>
      </c>
      <c r="BY181" s="99" t="s">
        <v>65</v>
      </c>
      <c r="BZ181" s="98" t="s">
        <v>38</v>
      </c>
      <c r="CA181" s="99" t="s">
        <v>634</v>
      </c>
    </row>
    <row r="182" spans="1:79" ht="71.25">
      <c r="A182" s="97">
        <v>181</v>
      </c>
      <c r="B182" s="99">
        <v>46</v>
      </c>
      <c r="C182" s="99" t="s">
        <v>525</v>
      </c>
      <c r="D182" s="99" t="s">
        <v>563</v>
      </c>
      <c r="E182" s="99" t="s">
        <v>38</v>
      </c>
      <c r="F182" s="99" t="s">
        <v>473</v>
      </c>
      <c r="G182" s="99" t="s">
        <v>563</v>
      </c>
      <c r="H182" s="99" t="s">
        <v>38</v>
      </c>
      <c r="I182" s="99" t="s">
        <v>920</v>
      </c>
      <c r="J182" s="99" t="s">
        <v>702</v>
      </c>
      <c r="K182" s="99" t="s">
        <v>727</v>
      </c>
      <c r="L182" s="99" t="s">
        <v>405</v>
      </c>
      <c r="M182" s="99" t="s">
        <v>601</v>
      </c>
      <c r="N182" s="126" t="s">
        <v>1604</v>
      </c>
      <c r="O182" s="99" t="s">
        <v>769</v>
      </c>
      <c r="P182" s="99" t="s">
        <v>38</v>
      </c>
      <c r="Q182" s="99" t="s">
        <v>38</v>
      </c>
      <c r="R182" s="99" t="s">
        <v>38</v>
      </c>
      <c r="S182" s="99" t="s">
        <v>38</v>
      </c>
      <c r="T182" s="99" t="s">
        <v>38</v>
      </c>
      <c r="U182" s="99" t="s">
        <v>38</v>
      </c>
      <c r="V182" s="99" t="s">
        <v>38</v>
      </c>
      <c r="W182" s="99" t="s">
        <v>38</v>
      </c>
      <c r="X182" s="99" t="s">
        <v>282</v>
      </c>
      <c r="Y182" s="99" t="s">
        <v>982</v>
      </c>
      <c r="Z182" s="98" t="s">
        <v>143</v>
      </c>
      <c r="AA182" s="99" t="s">
        <v>38</v>
      </c>
      <c r="AB182" s="99" t="s">
        <v>38</v>
      </c>
      <c r="AC182" s="99" t="s">
        <v>38</v>
      </c>
      <c r="AD182" s="99" t="s">
        <v>38</v>
      </c>
      <c r="AE182" s="99" t="s">
        <v>38</v>
      </c>
      <c r="AF182" s="99" t="s">
        <v>38</v>
      </c>
      <c r="AG182" s="99" t="s">
        <v>38</v>
      </c>
      <c r="AH182" s="99" t="s">
        <v>38</v>
      </c>
      <c r="AI182" s="99" t="s">
        <v>38</v>
      </c>
      <c r="AJ182" s="99" t="s">
        <v>38</v>
      </c>
      <c r="AK182" s="99" t="s">
        <v>38</v>
      </c>
      <c r="AL182" s="99" t="s">
        <v>38</v>
      </c>
      <c r="AM182" s="99" t="s">
        <v>38</v>
      </c>
      <c r="AN182" s="99" t="s">
        <v>38</v>
      </c>
      <c r="AO182" s="99" t="s">
        <v>38</v>
      </c>
      <c r="AP182" s="99" t="s">
        <v>38</v>
      </c>
      <c r="AQ182" s="99" t="s">
        <v>38</v>
      </c>
      <c r="AR182" s="99" t="s">
        <v>38</v>
      </c>
      <c r="AS182" s="99" t="s">
        <v>38</v>
      </c>
      <c r="AT182" s="99" t="s">
        <v>38</v>
      </c>
      <c r="AU182" s="99" t="s">
        <v>38</v>
      </c>
      <c r="AV182" s="99" t="s">
        <v>38</v>
      </c>
      <c r="AW182" s="99" t="s">
        <v>38</v>
      </c>
      <c r="AX182" s="99" t="s">
        <v>38</v>
      </c>
      <c r="AY182" s="99" t="s">
        <v>38</v>
      </c>
      <c r="AZ182" s="99" t="s">
        <v>38</v>
      </c>
      <c r="BA182" s="99" t="s">
        <v>38</v>
      </c>
      <c r="BB182" s="99" t="s">
        <v>38</v>
      </c>
      <c r="BC182" s="99" t="s">
        <v>38</v>
      </c>
      <c r="BD182" s="99" t="s">
        <v>38</v>
      </c>
      <c r="BE182" s="99" t="s">
        <v>38</v>
      </c>
      <c r="BF182" s="99" t="s">
        <v>38</v>
      </c>
      <c r="BG182" s="99" t="s">
        <v>38</v>
      </c>
      <c r="BH182" s="99" t="s">
        <v>38</v>
      </c>
      <c r="BI182" s="99" t="s">
        <v>38</v>
      </c>
      <c r="BJ182" s="99" t="s">
        <v>38</v>
      </c>
      <c r="BK182" s="99" t="s">
        <v>38</v>
      </c>
      <c r="BL182" s="99" t="s">
        <v>38</v>
      </c>
      <c r="BM182" s="99" t="s">
        <v>38</v>
      </c>
      <c r="BN182" s="99" t="s">
        <v>38</v>
      </c>
      <c r="BO182" s="99" t="s">
        <v>38</v>
      </c>
      <c r="BP182" s="99" t="s">
        <v>38</v>
      </c>
      <c r="BQ182" s="99" t="s">
        <v>38</v>
      </c>
      <c r="BR182" s="99" t="s">
        <v>38</v>
      </c>
      <c r="BS182" s="99" t="s">
        <v>38</v>
      </c>
      <c r="BT182" s="99" t="s">
        <v>38</v>
      </c>
      <c r="BU182" s="99" t="s">
        <v>38</v>
      </c>
      <c r="BV182" s="99" t="s">
        <v>38</v>
      </c>
      <c r="BW182" s="99" t="s">
        <v>38</v>
      </c>
      <c r="BX182" s="99" t="s">
        <v>38</v>
      </c>
      <c r="BY182" s="98" t="s">
        <v>1573</v>
      </c>
      <c r="BZ182" s="98" t="s">
        <v>38</v>
      </c>
      <c r="CA182" s="99" t="s">
        <v>198</v>
      </c>
    </row>
    <row r="183" spans="1:79" ht="84.75">
      <c r="A183" s="97">
        <v>182</v>
      </c>
      <c r="B183" s="99">
        <v>88</v>
      </c>
      <c r="C183" s="99" t="s">
        <v>499</v>
      </c>
      <c r="D183" s="99" t="s">
        <v>563</v>
      </c>
      <c r="E183" s="99" t="s">
        <v>38</v>
      </c>
      <c r="F183" s="99" t="s">
        <v>473</v>
      </c>
      <c r="G183" s="99" t="s">
        <v>563</v>
      </c>
      <c r="H183" s="99" t="s">
        <v>38</v>
      </c>
      <c r="I183" s="99" t="s">
        <v>393</v>
      </c>
      <c r="J183" s="99" t="s">
        <v>331</v>
      </c>
      <c r="K183" s="99" t="s">
        <v>1562</v>
      </c>
      <c r="L183" s="99" t="s">
        <v>31</v>
      </c>
      <c r="M183" s="99" t="s">
        <v>922</v>
      </c>
      <c r="N183" s="126" t="s">
        <v>1640</v>
      </c>
      <c r="O183" s="99" t="s">
        <v>769</v>
      </c>
      <c r="P183" s="99" t="s">
        <v>38</v>
      </c>
      <c r="Q183" s="99" t="s">
        <v>38</v>
      </c>
      <c r="R183" s="99" t="s">
        <v>38</v>
      </c>
      <c r="S183" s="99" t="s">
        <v>38</v>
      </c>
      <c r="T183" s="99" t="s">
        <v>38</v>
      </c>
      <c r="U183" s="99" t="s">
        <v>38</v>
      </c>
      <c r="V183" s="99" t="s">
        <v>38</v>
      </c>
      <c r="W183" s="99" t="s">
        <v>38</v>
      </c>
      <c r="X183" s="99" t="s">
        <v>282</v>
      </c>
      <c r="Y183" s="99" t="s">
        <v>1028</v>
      </c>
      <c r="Z183" s="98" t="s">
        <v>559</v>
      </c>
      <c r="AA183" s="99" t="s">
        <v>38</v>
      </c>
      <c r="AB183" s="99" t="s">
        <v>38</v>
      </c>
      <c r="AC183" s="99" t="s">
        <v>38</v>
      </c>
      <c r="AD183" s="99" t="s">
        <v>38</v>
      </c>
      <c r="AE183" s="99" t="s">
        <v>38</v>
      </c>
      <c r="AF183" s="99" t="s">
        <v>38</v>
      </c>
      <c r="AG183" s="99" t="s">
        <v>38</v>
      </c>
      <c r="AH183" s="99" t="s">
        <v>38</v>
      </c>
      <c r="AI183" s="99" t="s">
        <v>38</v>
      </c>
      <c r="AJ183" s="99" t="s">
        <v>38</v>
      </c>
      <c r="AK183" s="99" t="s">
        <v>38</v>
      </c>
      <c r="AL183" s="99" t="s">
        <v>38</v>
      </c>
      <c r="AM183" s="99" t="s">
        <v>38</v>
      </c>
      <c r="AN183" s="99" t="s">
        <v>38</v>
      </c>
      <c r="AO183" s="99" t="s">
        <v>38</v>
      </c>
      <c r="AP183" s="99" t="s">
        <v>38</v>
      </c>
      <c r="AQ183" s="99" t="s">
        <v>38</v>
      </c>
      <c r="AR183" s="99" t="s">
        <v>38</v>
      </c>
      <c r="AS183" s="99" t="s">
        <v>38</v>
      </c>
      <c r="AT183" s="99" t="s">
        <v>38</v>
      </c>
      <c r="AU183" s="99" t="s">
        <v>38</v>
      </c>
      <c r="AV183" s="99" t="s">
        <v>38</v>
      </c>
      <c r="AW183" s="99" t="s">
        <v>38</v>
      </c>
      <c r="AX183" s="99" t="s">
        <v>38</v>
      </c>
      <c r="AY183" s="99" t="s">
        <v>38</v>
      </c>
      <c r="AZ183" s="99" t="s">
        <v>38</v>
      </c>
      <c r="BA183" s="99" t="s">
        <v>38</v>
      </c>
      <c r="BB183" s="99" t="s">
        <v>38</v>
      </c>
      <c r="BC183" s="99" t="s">
        <v>38</v>
      </c>
      <c r="BD183" s="99" t="s">
        <v>38</v>
      </c>
      <c r="BE183" s="99" t="s">
        <v>38</v>
      </c>
      <c r="BF183" s="99" t="s">
        <v>38</v>
      </c>
      <c r="BG183" s="99" t="s">
        <v>38</v>
      </c>
      <c r="BH183" s="99" t="s">
        <v>38</v>
      </c>
      <c r="BI183" s="99" t="s">
        <v>38</v>
      </c>
      <c r="BJ183" s="99" t="s">
        <v>38</v>
      </c>
      <c r="BK183" s="99" t="s">
        <v>38</v>
      </c>
      <c r="BL183" s="99" t="s">
        <v>38</v>
      </c>
      <c r="BM183" s="99" t="s">
        <v>38</v>
      </c>
      <c r="BN183" s="99" t="s">
        <v>38</v>
      </c>
      <c r="BO183" s="99" t="s">
        <v>38</v>
      </c>
      <c r="BP183" s="99" t="s">
        <v>38</v>
      </c>
      <c r="BQ183" s="99" t="s">
        <v>38</v>
      </c>
      <c r="BR183" s="99" t="s">
        <v>38</v>
      </c>
      <c r="BS183" s="99" t="s">
        <v>38</v>
      </c>
      <c r="BT183" s="99" t="s">
        <v>38</v>
      </c>
      <c r="BU183" s="99" t="s">
        <v>38</v>
      </c>
      <c r="BV183" s="99" t="s">
        <v>38</v>
      </c>
      <c r="BW183" s="99" t="s">
        <v>38</v>
      </c>
      <c r="BX183" s="99" t="s">
        <v>38</v>
      </c>
      <c r="BY183" s="98" t="s">
        <v>1232</v>
      </c>
      <c r="BZ183" s="98" t="s">
        <v>1337</v>
      </c>
      <c r="CA183" s="99" t="s">
        <v>1122</v>
      </c>
    </row>
    <row r="184" spans="1:79" ht="44.25">
      <c r="A184" s="97">
        <v>183</v>
      </c>
      <c r="B184" s="99">
        <v>12</v>
      </c>
      <c r="C184" s="99" t="s">
        <v>553</v>
      </c>
      <c r="D184" s="99" t="s">
        <v>563</v>
      </c>
      <c r="E184" s="99" t="s">
        <v>38</v>
      </c>
      <c r="F184" s="99" t="s">
        <v>473</v>
      </c>
      <c r="G184" s="99" t="s">
        <v>563</v>
      </c>
      <c r="H184" s="99" t="s">
        <v>38</v>
      </c>
      <c r="I184" s="99" t="s">
        <v>521</v>
      </c>
      <c r="J184" s="99" t="s">
        <v>681</v>
      </c>
      <c r="K184" s="99" t="s">
        <v>1463</v>
      </c>
      <c r="L184" s="99" t="s">
        <v>885</v>
      </c>
      <c r="M184" s="99" t="s">
        <v>936</v>
      </c>
      <c r="N184" s="126" t="s">
        <v>1639</v>
      </c>
      <c r="O184" s="99" t="s">
        <v>769</v>
      </c>
      <c r="P184" s="99" t="s">
        <v>38</v>
      </c>
      <c r="Q184" s="99" t="s">
        <v>38</v>
      </c>
      <c r="R184" s="99" t="s">
        <v>38</v>
      </c>
      <c r="S184" s="99" t="s">
        <v>38</v>
      </c>
      <c r="T184" s="99" t="s">
        <v>38</v>
      </c>
      <c r="U184" s="99" t="s">
        <v>38</v>
      </c>
      <c r="V184" s="99" t="s">
        <v>38</v>
      </c>
      <c r="W184" s="99" t="s">
        <v>38</v>
      </c>
      <c r="X184" s="99" t="s">
        <v>282</v>
      </c>
      <c r="Y184" s="99" t="s">
        <v>982</v>
      </c>
      <c r="Z184" s="98" t="s">
        <v>900</v>
      </c>
      <c r="AA184" s="99" t="s">
        <v>38</v>
      </c>
      <c r="AB184" s="99" t="s">
        <v>38</v>
      </c>
      <c r="AC184" s="99" t="s">
        <v>38</v>
      </c>
      <c r="AD184" s="99" t="s">
        <v>38</v>
      </c>
      <c r="AE184" s="99" t="s">
        <v>38</v>
      </c>
      <c r="AF184" s="99" t="s">
        <v>38</v>
      </c>
      <c r="AG184" s="99" t="s">
        <v>38</v>
      </c>
      <c r="AH184" s="99" t="s">
        <v>38</v>
      </c>
      <c r="AI184" s="99" t="s">
        <v>38</v>
      </c>
      <c r="AJ184" s="99" t="s">
        <v>38</v>
      </c>
      <c r="AK184" s="99" t="s">
        <v>38</v>
      </c>
      <c r="AL184" s="99" t="s">
        <v>38</v>
      </c>
      <c r="AM184" s="99" t="s">
        <v>38</v>
      </c>
      <c r="AN184" s="99" t="s">
        <v>38</v>
      </c>
      <c r="AO184" s="99" t="s">
        <v>38</v>
      </c>
      <c r="AP184" s="99" t="s">
        <v>38</v>
      </c>
      <c r="AQ184" s="99" t="s">
        <v>38</v>
      </c>
      <c r="AR184" s="99" t="s">
        <v>38</v>
      </c>
      <c r="AS184" s="99" t="s">
        <v>38</v>
      </c>
      <c r="AT184" s="99" t="s">
        <v>38</v>
      </c>
      <c r="AU184" s="99" t="s">
        <v>38</v>
      </c>
      <c r="AV184" s="99" t="s">
        <v>38</v>
      </c>
      <c r="AW184" s="99" t="s">
        <v>38</v>
      </c>
      <c r="AX184" s="99" t="s">
        <v>38</v>
      </c>
      <c r="AY184" s="99" t="s">
        <v>38</v>
      </c>
      <c r="AZ184" s="99" t="s">
        <v>38</v>
      </c>
      <c r="BA184" s="99" t="s">
        <v>38</v>
      </c>
      <c r="BB184" s="99" t="s">
        <v>38</v>
      </c>
      <c r="BC184" s="99" t="s">
        <v>38</v>
      </c>
      <c r="BD184" s="99" t="s">
        <v>38</v>
      </c>
      <c r="BE184" s="99" t="s">
        <v>38</v>
      </c>
      <c r="BF184" s="99" t="s">
        <v>38</v>
      </c>
      <c r="BG184" s="99" t="s">
        <v>38</v>
      </c>
      <c r="BH184" s="99" t="s">
        <v>38</v>
      </c>
      <c r="BI184" s="99" t="s">
        <v>38</v>
      </c>
      <c r="BJ184" s="99" t="s">
        <v>38</v>
      </c>
      <c r="BK184" s="99" t="s">
        <v>38</v>
      </c>
      <c r="BL184" s="99" t="s">
        <v>38</v>
      </c>
      <c r="BM184" s="99" t="s">
        <v>38</v>
      </c>
      <c r="BN184" s="99" t="s">
        <v>38</v>
      </c>
      <c r="BO184" s="99" t="s">
        <v>38</v>
      </c>
      <c r="BP184" s="99" t="s">
        <v>38</v>
      </c>
      <c r="BQ184" s="99" t="s">
        <v>38</v>
      </c>
      <c r="BR184" s="99" t="s">
        <v>38</v>
      </c>
      <c r="BS184" s="99" t="s">
        <v>38</v>
      </c>
      <c r="BT184" s="99" t="s">
        <v>38</v>
      </c>
      <c r="BU184" s="99" t="s">
        <v>38</v>
      </c>
      <c r="BV184" s="99" t="s">
        <v>38</v>
      </c>
      <c r="BW184" s="99" t="s">
        <v>38</v>
      </c>
      <c r="BX184" s="99" t="s">
        <v>38</v>
      </c>
      <c r="BY184" s="98" t="s">
        <v>1232</v>
      </c>
      <c r="BZ184" s="104" t="s">
        <v>1397</v>
      </c>
      <c r="CA184" s="99" t="s">
        <v>1156</v>
      </c>
    </row>
    <row r="185" spans="1:79" ht="67.5">
      <c r="A185" s="97">
        <v>184</v>
      </c>
      <c r="B185" s="99">
        <v>105</v>
      </c>
      <c r="C185" s="99" t="s">
        <v>484</v>
      </c>
      <c r="D185" s="99" t="s">
        <v>563</v>
      </c>
      <c r="E185" s="99" t="s">
        <v>38</v>
      </c>
      <c r="F185" s="99" t="s">
        <v>473</v>
      </c>
      <c r="G185" s="99" t="s">
        <v>563</v>
      </c>
      <c r="H185" s="99" t="s">
        <v>38</v>
      </c>
      <c r="I185" s="105" t="s">
        <v>1355</v>
      </c>
      <c r="J185" s="99" t="s">
        <v>184</v>
      </c>
      <c r="K185" s="99" t="s">
        <v>876</v>
      </c>
      <c r="L185" s="101" t="s">
        <v>1399</v>
      </c>
      <c r="M185" s="99" t="s">
        <v>930</v>
      </c>
      <c r="N185" s="99"/>
      <c r="O185" s="99" t="s">
        <v>769</v>
      </c>
      <c r="P185" s="99" t="s">
        <v>38</v>
      </c>
      <c r="Q185" s="99" t="s">
        <v>38</v>
      </c>
      <c r="R185" s="99" t="s">
        <v>38</v>
      </c>
      <c r="S185" s="99" t="s">
        <v>38</v>
      </c>
      <c r="T185" s="99" t="s">
        <v>38</v>
      </c>
      <c r="U185" s="99" t="s">
        <v>38</v>
      </c>
      <c r="V185" s="99" t="s">
        <v>38</v>
      </c>
      <c r="W185" s="99" t="s">
        <v>38</v>
      </c>
      <c r="X185" s="99" t="s">
        <v>282</v>
      </c>
      <c r="Y185" s="99" t="s">
        <v>574</v>
      </c>
      <c r="Z185" s="98" t="s">
        <v>1293</v>
      </c>
      <c r="AA185" s="99" t="s">
        <v>38</v>
      </c>
      <c r="AB185" s="99" t="s">
        <v>38</v>
      </c>
      <c r="AC185" s="99" t="s">
        <v>38</v>
      </c>
      <c r="AD185" s="99" t="s">
        <v>38</v>
      </c>
      <c r="AE185" s="99" t="s">
        <v>38</v>
      </c>
      <c r="AF185" s="99" t="s">
        <v>38</v>
      </c>
      <c r="AG185" s="99" t="s">
        <v>38</v>
      </c>
      <c r="AH185" s="99" t="s">
        <v>38</v>
      </c>
      <c r="AI185" s="99" t="s">
        <v>38</v>
      </c>
      <c r="AJ185" s="99" t="s">
        <v>38</v>
      </c>
      <c r="AK185" s="99" t="s">
        <v>38</v>
      </c>
      <c r="AL185" s="99" t="s">
        <v>38</v>
      </c>
      <c r="AM185" s="99" t="s">
        <v>38</v>
      </c>
      <c r="AN185" s="99" t="s">
        <v>38</v>
      </c>
      <c r="AO185" s="99" t="s">
        <v>38</v>
      </c>
      <c r="AP185" s="99" t="s">
        <v>38</v>
      </c>
      <c r="AQ185" s="99" t="s">
        <v>38</v>
      </c>
      <c r="AR185" s="99" t="s">
        <v>38</v>
      </c>
      <c r="AS185" s="99" t="s">
        <v>38</v>
      </c>
      <c r="AT185" s="99" t="s">
        <v>38</v>
      </c>
      <c r="AU185" s="99" t="s">
        <v>38</v>
      </c>
      <c r="AV185" s="99" t="s">
        <v>38</v>
      </c>
      <c r="AW185" s="99" t="s">
        <v>38</v>
      </c>
      <c r="AX185" s="99" t="s">
        <v>38</v>
      </c>
      <c r="AY185" s="99" t="s">
        <v>38</v>
      </c>
      <c r="AZ185" s="99" t="s">
        <v>38</v>
      </c>
      <c r="BA185" s="99" t="s">
        <v>38</v>
      </c>
      <c r="BB185" s="99" t="s">
        <v>38</v>
      </c>
      <c r="BC185" s="99" t="s">
        <v>38</v>
      </c>
      <c r="BD185" s="99" t="s">
        <v>38</v>
      </c>
      <c r="BE185" s="99" t="s">
        <v>38</v>
      </c>
      <c r="BF185" s="99" t="s">
        <v>38</v>
      </c>
      <c r="BG185" s="99" t="s">
        <v>38</v>
      </c>
      <c r="BH185" s="99" t="s">
        <v>38</v>
      </c>
      <c r="BI185" s="99" t="s">
        <v>38</v>
      </c>
      <c r="BJ185" s="99" t="s">
        <v>38</v>
      </c>
      <c r="BK185" s="99" t="s">
        <v>38</v>
      </c>
      <c r="BL185" s="99" t="s">
        <v>38</v>
      </c>
      <c r="BM185" s="99" t="s">
        <v>38</v>
      </c>
      <c r="BN185" s="99" t="s">
        <v>38</v>
      </c>
      <c r="BO185" s="99" t="s">
        <v>38</v>
      </c>
      <c r="BP185" s="99" t="s">
        <v>38</v>
      </c>
      <c r="BQ185" s="99" t="s">
        <v>38</v>
      </c>
      <c r="BR185" s="99" t="s">
        <v>38</v>
      </c>
      <c r="BS185" s="99" t="s">
        <v>38</v>
      </c>
      <c r="BT185" s="99" t="s">
        <v>38</v>
      </c>
      <c r="BU185" s="99" t="s">
        <v>38</v>
      </c>
      <c r="BV185" s="99" t="s">
        <v>38</v>
      </c>
      <c r="BW185" s="99" t="s">
        <v>38</v>
      </c>
      <c r="BX185" s="99" t="s">
        <v>38</v>
      </c>
      <c r="BY185" s="98" t="s">
        <v>1286</v>
      </c>
      <c r="BZ185" s="98" t="s">
        <v>38</v>
      </c>
      <c r="CA185" s="99" t="s">
        <v>494</v>
      </c>
    </row>
    <row r="186" spans="1:79" ht="54">
      <c r="A186" s="97">
        <v>185</v>
      </c>
      <c r="B186" s="99">
        <v>134</v>
      </c>
      <c r="C186" s="99" t="s">
        <v>460</v>
      </c>
      <c r="D186" s="99" t="s">
        <v>563</v>
      </c>
      <c r="E186" s="99" t="s">
        <v>38</v>
      </c>
      <c r="F186" s="99" t="s">
        <v>473</v>
      </c>
      <c r="G186" s="99" t="s">
        <v>563</v>
      </c>
      <c r="H186" s="99" t="s">
        <v>38</v>
      </c>
      <c r="I186" s="99" t="s">
        <v>607</v>
      </c>
      <c r="J186" s="99" t="s">
        <v>552</v>
      </c>
      <c r="K186" s="99" t="s">
        <v>1574</v>
      </c>
      <c r="L186" s="99" t="s">
        <v>301</v>
      </c>
      <c r="M186" s="99" t="s">
        <v>915</v>
      </c>
      <c r="N186" s="98" t="s">
        <v>38</v>
      </c>
      <c r="O186" s="99" t="s">
        <v>769</v>
      </c>
      <c r="P186" s="99" t="s">
        <v>38</v>
      </c>
      <c r="Q186" s="99" t="s">
        <v>38</v>
      </c>
      <c r="R186" s="99" t="s">
        <v>38</v>
      </c>
      <c r="S186" s="99" t="s">
        <v>38</v>
      </c>
      <c r="T186" s="99" t="s">
        <v>38</v>
      </c>
      <c r="U186" s="99" t="s">
        <v>38</v>
      </c>
      <c r="V186" s="99" t="s">
        <v>38</v>
      </c>
      <c r="W186" s="99" t="s">
        <v>38</v>
      </c>
      <c r="X186" s="99" t="s">
        <v>282</v>
      </c>
      <c r="Y186" s="99" t="s">
        <v>982</v>
      </c>
      <c r="Z186" s="98" t="s">
        <v>1298</v>
      </c>
      <c r="AA186" s="99" t="s">
        <v>38</v>
      </c>
      <c r="AB186" s="99" t="s">
        <v>38</v>
      </c>
      <c r="AC186" s="99" t="s">
        <v>38</v>
      </c>
      <c r="AD186" s="99" t="s">
        <v>38</v>
      </c>
      <c r="AE186" s="99" t="s">
        <v>38</v>
      </c>
      <c r="AF186" s="99" t="s">
        <v>38</v>
      </c>
      <c r="AG186" s="99" t="s">
        <v>38</v>
      </c>
      <c r="AH186" s="99" t="s">
        <v>38</v>
      </c>
      <c r="AI186" s="99" t="s">
        <v>38</v>
      </c>
      <c r="AJ186" s="99" t="s">
        <v>38</v>
      </c>
      <c r="AK186" s="99" t="s">
        <v>38</v>
      </c>
      <c r="AL186" s="99" t="s">
        <v>38</v>
      </c>
      <c r="AM186" s="99" t="s">
        <v>38</v>
      </c>
      <c r="AN186" s="99" t="s">
        <v>38</v>
      </c>
      <c r="AO186" s="99" t="s">
        <v>38</v>
      </c>
      <c r="AP186" s="99" t="s">
        <v>38</v>
      </c>
      <c r="AQ186" s="99" t="s">
        <v>38</v>
      </c>
      <c r="AR186" s="99" t="s">
        <v>38</v>
      </c>
      <c r="AS186" s="99" t="s">
        <v>38</v>
      </c>
      <c r="AT186" s="99" t="s">
        <v>38</v>
      </c>
      <c r="AU186" s="99" t="s">
        <v>38</v>
      </c>
      <c r="AV186" s="99" t="s">
        <v>38</v>
      </c>
      <c r="AW186" s="99" t="s">
        <v>38</v>
      </c>
      <c r="AX186" s="99" t="s">
        <v>38</v>
      </c>
      <c r="AY186" s="99" t="s">
        <v>38</v>
      </c>
      <c r="AZ186" s="99" t="s">
        <v>38</v>
      </c>
      <c r="BA186" s="99" t="s">
        <v>38</v>
      </c>
      <c r="BB186" s="99" t="s">
        <v>38</v>
      </c>
      <c r="BC186" s="99" t="s">
        <v>38</v>
      </c>
      <c r="BD186" s="99" t="s">
        <v>38</v>
      </c>
      <c r="BE186" s="99" t="s">
        <v>38</v>
      </c>
      <c r="BF186" s="99" t="s">
        <v>38</v>
      </c>
      <c r="BG186" s="99" t="s">
        <v>38</v>
      </c>
      <c r="BH186" s="99" t="s">
        <v>38</v>
      </c>
      <c r="BI186" s="99" t="s">
        <v>38</v>
      </c>
      <c r="BJ186" s="99" t="s">
        <v>38</v>
      </c>
      <c r="BK186" s="99" t="s">
        <v>38</v>
      </c>
      <c r="BL186" s="99" t="s">
        <v>38</v>
      </c>
      <c r="BM186" s="99" t="s">
        <v>38</v>
      </c>
      <c r="BN186" s="99" t="s">
        <v>38</v>
      </c>
      <c r="BO186" s="99" t="s">
        <v>38</v>
      </c>
      <c r="BP186" s="99" t="s">
        <v>38</v>
      </c>
      <c r="BQ186" s="99" t="s">
        <v>38</v>
      </c>
      <c r="BR186" s="99" t="s">
        <v>38</v>
      </c>
      <c r="BS186" s="99" t="s">
        <v>38</v>
      </c>
      <c r="BT186" s="99" t="s">
        <v>38</v>
      </c>
      <c r="BU186" s="99" t="s">
        <v>38</v>
      </c>
      <c r="BV186" s="99" t="s">
        <v>38</v>
      </c>
      <c r="BW186" s="99" t="s">
        <v>38</v>
      </c>
      <c r="BX186" s="99" t="s">
        <v>38</v>
      </c>
      <c r="BY186" s="98" t="s">
        <v>1575</v>
      </c>
      <c r="BZ186" s="98" t="s">
        <v>38</v>
      </c>
      <c r="CA186" s="99" t="s">
        <v>1107</v>
      </c>
    </row>
    <row r="187" spans="1:79" ht="54">
      <c r="A187" s="97">
        <v>186</v>
      </c>
      <c r="B187" s="99">
        <v>14</v>
      </c>
      <c r="C187" s="99" t="s">
        <v>548</v>
      </c>
      <c r="D187" s="99" t="s">
        <v>563</v>
      </c>
      <c r="E187" s="99" t="s">
        <v>38</v>
      </c>
      <c r="F187" s="99" t="s">
        <v>473</v>
      </c>
      <c r="G187" s="99" t="s">
        <v>563</v>
      </c>
      <c r="H187" s="99" t="s">
        <v>38</v>
      </c>
      <c r="I187" s="99" t="s">
        <v>672</v>
      </c>
      <c r="J187" s="99" t="s">
        <v>285</v>
      </c>
      <c r="K187" s="99" t="s">
        <v>783</v>
      </c>
      <c r="L187" s="102" t="s">
        <v>1196</v>
      </c>
      <c r="M187" s="99" t="s">
        <v>974</v>
      </c>
      <c r="N187" s="98" t="s">
        <v>38</v>
      </c>
      <c r="O187" s="99" t="s">
        <v>769</v>
      </c>
      <c r="P187" s="99" t="s">
        <v>38</v>
      </c>
      <c r="Q187" s="99" t="s">
        <v>38</v>
      </c>
      <c r="R187" s="99" t="s">
        <v>38</v>
      </c>
      <c r="S187" s="99" t="s">
        <v>38</v>
      </c>
      <c r="T187" s="99" t="s">
        <v>38</v>
      </c>
      <c r="U187" s="99" t="s">
        <v>38</v>
      </c>
      <c r="V187" s="99" t="s">
        <v>38</v>
      </c>
      <c r="W187" s="99" t="s">
        <v>38</v>
      </c>
      <c r="X187" s="99" t="s">
        <v>996</v>
      </c>
      <c r="Y187" s="99" t="s">
        <v>773</v>
      </c>
      <c r="Z187" s="98" t="s">
        <v>909</v>
      </c>
      <c r="AA187" s="99" t="s">
        <v>38</v>
      </c>
      <c r="AB187" s="99" t="s">
        <v>38</v>
      </c>
      <c r="AC187" s="99" t="s">
        <v>38</v>
      </c>
      <c r="AD187" s="99" t="s">
        <v>38</v>
      </c>
      <c r="AE187" s="99" t="s">
        <v>38</v>
      </c>
      <c r="AF187" s="99" t="s">
        <v>38</v>
      </c>
      <c r="AG187" s="99" t="s">
        <v>38</v>
      </c>
      <c r="AH187" s="99" t="s">
        <v>38</v>
      </c>
      <c r="AI187" s="99" t="s">
        <v>38</v>
      </c>
      <c r="AJ187" s="99" t="s">
        <v>38</v>
      </c>
      <c r="AK187" s="99" t="s">
        <v>38</v>
      </c>
      <c r="AL187" s="99" t="s">
        <v>38</v>
      </c>
      <c r="AM187" s="99" t="s">
        <v>38</v>
      </c>
      <c r="AN187" s="99" t="s">
        <v>38</v>
      </c>
      <c r="AO187" s="99" t="s">
        <v>38</v>
      </c>
      <c r="AP187" s="99" t="s">
        <v>38</v>
      </c>
      <c r="AQ187" s="99" t="s">
        <v>38</v>
      </c>
      <c r="AR187" s="99" t="s">
        <v>38</v>
      </c>
      <c r="AS187" s="99" t="s">
        <v>38</v>
      </c>
      <c r="AT187" s="99" t="s">
        <v>38</v>
      </c>
      <c r="AU187" s="99" t="s">
        <v>38</v>
      </c>
      <c r="AV187" s="99" t="s">
        <v>38</v>
      </c>
      <c r="AW187" s="99" t="s">
        <v>38</v>
      </c>
      <c r="AX187" s="99" t="s">
        <v>38</v>
      </c>
      <c r="AY187" s="99" t="s">
        <v>38</v>
      </c>
      <c r="AZ187" s="99" t="s">
        <v>38</v>
      </c>
      <c r="BA187" s="99" t="s">
        <v>38</v>
      </c>
      <c r="BB187" s="99" t="s">
        <v>38</v>
      </c>
      <c r="BC187" s="99" t="s">
        <v>38</v>
      </c>
      <c r="BD187" s="99" t="s">
        <v>38</v>
      </c>
      <c r="BE187" s="99" t="s">
        <v>38</v>
      </c>
      <c r="BF187" s="99" t="s">
        <v>38</v>
      </c>
      <c r="BG187" s="99" t="s">
        <v>38</v>
      </c>
      <c r="BH187" s="99" t="s">
        <v>38</v>
      </c>
      <c r="BI187" s="99" t="s">
        <v>38</v>
      </c>
      <c r="BJ187" s="99" t="s">
        <v>38</v>
      </c>
      <c r="BK187" s="99" t="s">
        <v>38</v>
      </c>
      <c r="BL187" s="99" t="s">
        <v>38</v>
      </c>
      <c r="BM187" s="99" t="s">
        <v>38</v>
      </c>
      <c r="BN187" s="99" t="s">
        <v>38</v>
      </c>
      <c r="BO187" s="99" t="s">
        <v>38</v>
      </c>
      <c r="BP187" s="99" t="s">
        <v>38</v>
      </c>
      <c r="BQ187" s="99" t="s">
        <v>38</v>
      </c>
      <c r="BR187" s="99" t="s">
        <v>38</v>
      </c>
      <c r="BS187" s="99" t="s">
        <v>38</v>
      </c>
      <c r="BT187" s="99" t="s">
        <v>38</v>
      </c>
      <c r="BU187" s="99" t="s">
        <v>38</v>
      </c>
      <c r="BV187" s="99" t="s">
        <v>38</v>
      </c>
      <c r="BW187" s="99" t="s">
        <v>38</v>
      </c>
      <c r="BX187" s="99" t="s">
        <v>38</v>
      </c>
      <c r="BY187" s="98" t="s">
        <v>923</v>
      </c>
      <c r="BZ187" s="98" t="s">
        <v>287</v>
      </c>
      <c r="CA187" s="99" t="s">
        <v>137</v>
      </c>
    </row>
    <row r="188" spans="1:79" ht="94.5">
      <c r="A188" s="97">
        <v>187</v>
      </c>
      <c r="B188" s="99">
        <v>16</v>
      </c>
      <c r="C188" s="99" t="s">
        <v>546</v>
      </c>
      <c r="D188" s="99" t="s">
        <v>563</v>
      </c>
      <c r="E188" s="99" t="s">
        <v>38</v>
      </c>
      <c r="F188" s="99" t="s">
        <v>473</v>
      </c>
      <c r="G188" s="99" t="s">
        <v>563</v>
      </c>
      <c r="H188" s="99" t="s">
        <v>38</v>
      </c>
      <c r="I188" s="99" t="s">
        <v>201</v>
      </c>
      <c r="J188" s="99" t="s">
        <v>711</v>
      </c>
      <c r="K188" s="99" t="s">
        <v>1576</v>
      </c>
      <c r="L188" s="99" t="s">
        <v>881</v>
      </c>
      <c r="M188" s="99" t="s">
        <v>603</v>
      </c>
      <c r="N188" s="98" t="s">
        <v>38</v>
      </c>
      <c r="O188" s="99" t="s">
        <v>769</v>
      </c>
      <c r="P188" s="99" t="s">
        <v>38</v>
      </c>
      <c r="Q188" s="99" t="s">
        <v>38</v>
      </c>
      <c r="R188" s="99" t="s">
        <v>38</v>
      </c>
      <c r="S188" s="99" t="s">
        <v>38</v>
      </c>
      <c r="T188" s="99" t="s">
        <v>38</v>
      </c>
      <c r="U188" s="99" t="s">
        <v>38</v>
      </c>
      <c r="V188" s="99" t="s">
        <v>38</v>
      </c>
      <c r="W188" s="99" t="s">
        <v>38</v>
      </c>
      <c r="X188" s="99" t="s">
        <v>282</v>
      </c>
      <c r="Y188" s="99" t="s">
        <v>574</v>
      </c>
      <c r="Z188" s="98" t="s">
        <v>1424</v>
      </c>
      <c r="AA188" s="99" t="s">
        <v>38</v>
      </c>
      <c r="AB188" s="99" t="s">
        <v>38</v>
      </c>
      <c r="AC188" s="99" t="s">
        <v>38</v>
      </c>
      <c r="AD188" s="99" t="s">
        <v>38</v>
      </c>
      <c r="AE188" s="99" t="s">
        <v>38</v>
      </c>
      <c r="AF188" s="99" t="s">
        <v>38</v>
      </c>
      <c r="AG188" s="99" t="s">
        <v>38</v>
      </c>
      <c r="AH188" s="99" t="s">
        <v>38</v>
      </c>
      <c r="AI188" s="99" t="s">
        <v>38</v>
      </c>
      <c r="AJ188" s="99" t="s">
        <v>38</v>
      </c>
      <c r="AK188" s="99" t="s">
        <v>38</v>
      </c>
      <c r="AL188" s="99" t="s">
        <v>38</v>
      </c>
      <c r="AM188" s="99" t="s">
        <v>38</v>
      </c>
      <c r="AN188" s="99" t="s">
        <v>38</v>
      </c>
      <c r="AO188" s="99" t="s">
        <v>38</v>
      </c>
      <c r="AP188" s="99" t="s">
        <v>38</v>
      </c>
      <c r="AQ188" s="99" t="s">
        <v>38</v>
      </c>
      <c r="AR188" s="99" t="s">
        <v>38</v>
      </c>
      <c r="AS188" s="99" t="s">
        <v>38</v>
      </c>
      <c r="AT188" s="99" t="s">
        <v>38</v>
      </c>
      <c r="AU188" s="99" t="s">
        <v>38</v>
      </c>
      <c r="AV188" s="99" t="s">
        <v>38</v>
      </c>
      <c r="AW188" s="99" t="s">
        <v>38</v>
      </c>
      <c r="AX188" s="99" t="s">
        <v>38</v>
      </c>
      <c r="AY188" s="99" t="s">
        <v>38</v>
      </c>
      <c r="AZ188" s="99" t="s">
        <v>38</v>
      </c>
      <c r="BA188" s="99" t="s">
        <v>38</v>
      </c>
      <c r="BB188" s="99" t="s">
        <v>38</v>
      </c>
      <c r="BC188" s="99" t="s">
        <v>38</v>
      </c>
      <c r="BD188" s="99" t="s">
        <v>38</v>
      </c>
      <c r="BE188" s="99" t="s">
        <v>38</v>
      </c>
      <c r="BF188" s="99" t="s">
        <v>38</v>
      </c>
      <c r="BG188" s="99" t="s">
        <v>38</v>
      </c>
      <c r="BH188" s="99" t="s">
        <v>38</v>
      </c>
      <c r="BI188" s="99" t="s">
        <v>38</v>
      </c>
      <c r="BJ188" s="99" t="s">
        <v>38</v>
      </c>
      <c r="BK188" s="99" t="s">
        <v>38</v>
      </c>
      <c r="BL188" s="99" t="s">
        <v>38</v>
      </c>
      <c r="BM188" s="99" t="s">
        <v>38</v>
      </c>
      <c r="BN188" s="99" t="s">
        <v>38</v>
      </c>
      <c r="BO188" s="99" t="s">
        <v>38</v>
      </c>
      <c r="BP188" s="99" t="s">
        <v>38</v>
      </c>
      <c r="BQ188" s="99" t="s">
        <v>38</v>
      </c>
      <c r="BR188" s="99" t="s">
        <v>38</v>
      </c>
      <c r="BS188" s="99" t="s">
        <v>38</v>
      </c>
      <c r="BT188" s="99" t="s">
        <v>38</v>
      </c>
      <c r="BU188" s="99" t="s">
        <v>38</v>
      </c>
      <c r="BV188" s="99" t="s">
        <v>38</v>
      </c>
      <c r="BW188" s="99" t="s">
        <v>38</v>
      </c>
      <c r="BX188" s="99" t="s">
        <v>38</v>
      </c>
      <c r="BY188" s="98" t="s">
        <v>84</v>
      </c>
      <c r="BZ188" s="98" t="s">
        <v>1577</v>
      </c>
      <c r="CA188" s="99" t="s">
        <v>801</v>
      </c>
    </row>
    <row r="189" spans="1:79" ht="30.75">
      <c r="A189" s="97">
        <v>188</v>
      </c>
      <c r="B189" s="99">
        <v>8</v>
      </c>
      <c r="C189" s="99" t="s">
        <v>403</v>
      </c>
      <c r="D189" s="99" t="s">
        <v>563</v>
      </c>
      <c r="E189" s="99" t="s">
        <v>38</v>
      </c>
      <c r="F189" s="99" t="s">
        <v>473</v>
      </c>
      <c r="G189" s="99" t="s">
        <v>563</v>
      </c>
      <c r="H189" s="99" t="s">
        <v>38</v>
      </c>
      <c r="I189" s="99" t="s">
        <v>674</v>
      </c>
      <c r="J189" s="99" t="s">
        <v>577</v>
      </c>
      <c r="K189" s="99" t="s">
        <v>1507</v>
      </c>
      <c r="L189" s="99" t="s">
        <v>146</v>
      </c>
      <c r="M189" s="99" t="s">
        <v>975</v>
      </c>
      <c r="N189" s="126" t="s">
        <v>1603</v>
      </c>
      <c r="O189" s="99" t="s">
        <v>769</v>
      </c>
      <c r="P189" s="99" t="s">
        <v>38</v>
      </c>
      <c r="Q189" s="99" t="s">
        <v>38</v>
      </c>
      <c r="R189" s="99" t="s">
        <v>38</v>
      </c>
      <c r="S189" s="99" t="s">
        <v>38</v>
      </c>
      <c r="T189" s="99" t="s">
        <v>38</v>
      </c>
      <c r="U189" s="99" t="s">
        <v>38</v>
      </c>
      <c r="V189" s="99" t="s">
        <v>38</v>
      </c>
      <c r="W189" s="99" t="s">
        <v>38</v>
      </c>
      <c r="X189" s="99" t="s">
        <v>282</v>
      </c>
      <c r="Y189" s="99" t="s">
        <v>982</v>
      </c>
      <c r="Z189" s="98" t="s">
        <v>1078</v>
      </c>
      <c r="AA189" s="99" t="s">
        <v>38</v>
      </c>
      <c r="AB189" s="99" t="s">
        <v>38</v>
      </c>
      <c r="AC189" s="99" t="s">
        <v>38</v>
      </c>
      <c r="AD189" s="99" t="s">
        <v>38</v>
      </c>
      <c r="AE189" s="99" t="s">
        <v>38</v>
      </c>
      <c r="AF189" s="99" t="s">
        <v>38</v>
      </c>
      <c r="AG189" s="99" t="s">
        <v>38</v>
      </c>
      <c r="AH189" s="99" t="s">
        <v>38</v>
      </c>
      <c r="AI189" s="99" t="s">
        <v>38</v>
      </c>
      <c r="AJ189" s="99" t="s">
        <v>38</v>
      </c>
      <c r="AK189" s="99" t="s">
        <v>38</v>
      </c>
      <c r="AL189" s="99" t="s">
        <v>38</v>
      </c>
      <c r="AM189" s="99" t="s">
        <v>38</v>
      </c>
      <c r="AN189" s="99" t="s">
        <v>38</v>
      </c>
      <c r="AO189" s="99" t="s">
        <v>38</v>
      </c>
      <c r="AP189" s="99" t="s">
        <v>38</v>
      </c>
      <c r="AQ189" s="99" t="s">
        <v>38</v>
      </c>
      <c r="AR189" s="99" t="s">
        <v>38</v>
      </c>
      <c r="AS189" s="99" t="s">
        <v>38</v>
      </c>
      <c r="AT189" s="99" t="s">
        <v>38</v>
      </c>
      <c r="AU189" s="99" t="s">
        <v>38</v>
      </c>
      <c r="AV189" s="99" t="s">
        <v>38</v>
      </c>
      <c r="AW189" s="99" t="s">
        <v>38</v>
      </c>
      <c r="AX189" s="99" t="s">
        <v>38</v>
      </c>
      <c r="AY189" s="99" t="s">
        <v>38</v>
      </c>
      <c r="AZ189" s="99" t="s">
        <v>38</v>
      </c>
      <c r="BA189" s="99" t="s">
        <v>38</v>
      </c>
      <c r="BB189" s="99" t="s">
        <v>38</v>
      </c>
      <c r="BC189" s="99" t="s">
        <v>38</v>
      </c>
      <c r="BD189" s="99" t="s">
        <v>38</v>
      </c>
      <c r="BE189" s="99" t="s">
        <v>38</v>
      </c>
      <c r="BF189" s="99" t="s">
        <v>38</v>
      </c>
      <c r="BG189" s="99" t="s">
        <v>38</v>
      </c>
      <c r="BH189" s="99" t="s">
        <v>38</v>
      </c>
      <c r="BI189" s="99" t="s">
        <v>38</v>
      </c>
      <c r="BJ189" s="99" t="s">
        <v>38</v>
      </c>
      <c r="BK189" s="99" t="s">
        <v>38</v>
      </c>
      <c r="BL189" s="99" t="s">
        <v>38</v>
      </c>
      <c r="BM189" s="99" t="s">
        <v>38</v>
      </c>
      <c r="BN189" s="99" t="s">
        <v>38</v>
      </c>
      <c r="BO189" s="99" t="s">
        <v>38</v>
      </c>
      <c r="BP189" s="99" t="s">
        <v>38</v>
      </c>
      <c r="BQ189" s="99" t="s">
        <v>38</v>
      </c>
      <c r="BR189" s="99" t="s">
        <v>38</v>
      </c>
      <c r="BS189" s="99" t="s">
        <v>38</v>
      </c>
      <c r="BT189" s="99" t="s">
        <v>38</v>
      </c>
      <c r="BU189" s="99" t="s">
        <v>38</v>
      </c>
      <c r="BV189" s="99" t="s">
        <v>38</v>
      </c>
      <c r="BW189" s="99" t="s">
        <v>38</v>
      </c>
      <c r="BX189" s="99" t="s">
        <v>38</v>
      </c>
      <c r="BY189" s="99" t="s">
        <v>984</v>
      </c>
      <c r="BZ189" s="98" t="s">
        <v>38</v>
      </c>
      <c r="CA189" s="99" t="s">
        <v>419</v>
      </c>
    </row>
    <row r="190" spans="1:79" ht="57.75">
      <c r="A190" s="97">
        <v>189</v>
      </c>
      <c r="B190" s="99">
        <v>11</v>
      </c>
      <c r="C190" s="99" t="s">
        <v>555</v>
      </c>
      <c r="D190" s="99" t="s">
        <v>563</v>
      </c>
      <c r="E190" s="99" t="s">
        <v>38</v>
      </c>
      <c r="F190" s="99" t="s">
        <v>473</v>
      </c>
      <c r="G190" s="99" t="s">
        <v>563</v>
      </c>
      <c r="H190" s="99" t="s">
        <v>38</v>
      </c>
      <c r="I190" s="98" t="s">
        <v>819</v>
      </c>
      <c r="J190" s="99" t="s">
        <v>693</v>
      </c>
      <c r="K190" s="99" t="s">
        <v>1551</v>
      </c>
      <c r="L190" s="99" t="s">
        <v>760</v>
      </c>
      <c r="M190" s="99" t="s">
        <v>529</v>
      </c>
      <c r="N190" s="126" t="s">
        <v>1638</v>
      </c>
      <c r="O190" s="99" t="s">
        <v>769</v>
      </c>
      <c r="P190" s="99" t="s">
        <v>38</v>
      </c>
      <c r="Q190" s="99" t="s">
        <v>38</v>
      </c>
      <c r="R190" s="99" t="s">
        <v>38</v>
      </c>
      <c r="S190" s="99" t="s">
        <v>38</v>
      </c>
      <c r="T190" s="99" t="s">
        <v>38</v>
      </c>
      <c r="U190" s="99" t="s">
        <v>38</v>
      </c>
      <c r="V190" s="99" t="s">
        <v>38</v>
      </c>
      <c r="W190" s="99" t="s">
        <v>38</v>
      </c>
      <c r="X190" s="99" t="s">
        <v>282</v>
      </c>
      <c r="Y190" s="99" t="s">
        <v>982</v>
      </c>
      <c r="Z190" s="98" t="s">
        <v>843</v>
      </c>
      <c r="AA190" s="99" t="s">
        <v>38</v>
      </c>
      <c r="AB190" s="99" t="s">
        <v>38</v>
      </c>
      <c r="AC190" s="99" t="s">
        <v>38</v>
      </c>
      <c r="AD190" s="99" t="s">
        <v>38</v>
      </c>
      <c r="AE190" s="99" t="s">
        <v>38</v>
      </c>
      <c r="AF190" s="99" t="s">
        <v>38</v>
      </c>
      <c r="AG190" s="99" t="s">
        <v>38</v>
      </c>
      <c r="AH190" s="99" t="s">
        <v>38</v>
      </c>
      <c r="AI190" s="99" t="s">
        <v>38</v>
      </c>
      <c r="AJ190" s="99" t="s">
        <v>38</v>
      </c>
      <c r="AK190" s="99" t="s">
        <v>38</v>
      </c>
      <c r="AL190" s="99" t="s">
        <v>38</v>
      </c>
      <c r="AM190" s="99" t="s">
        <v>38</v>
      </c>
      <c r="AN190" s="99" t="s">
        <v>38</v>
      </c>
      <c r="AO190" s="99" t="s">
        <v>38</v>
      </c>
      <c r="AP190" s="99" t="s">
        <v>38</v>
      </c>
      <c r="AQ190" s="99" t="s">
        <v>38</v>
      </c>
      <c r="AR190" s="99" t="s">
        <v>38</v>
      </c>
      <c r="AS190" s="99" t="s">
        <v>38</v>
      </c>
      <c r="AT190" s="99" t="s">
        <v>38</v>
      </c>
      <c r="AU190" s="99" t="s">
        <v>38</v>
      </c>
      <c r="AV190" s="99" t="s">
        <v>38</v>
      </c>
      <c r="AW190" s="99" t="s">
        <v>38</v>
      </c>
      <c r="AX190" s="99" t="s">
        <v>38</v>
      </c>
      <c r="AY190" s="99" t="s">
        <v>38</v>
      </c>
      <c r="AZ190" s="99" t="s">
        <v>38</v>
      </c>
      <c r="BA190" s="99" t="s">
        <v>38</v>
      </c>
      <c r="BB190" s="99" t="s">
        <v>38</v>
      </c>
      <c r="BC190" s="99" t="s">
        <v>38</v>
      </c>
      <c r="BD190" s="99" t="s">
        <v>38</v>
      </c>
      <c r="BE190" s="99" t="s">
        <v>38</v>
      </c>
      <c r="BF190" s="99" t="s">
        <v>38</v>
      </c>
      <c r="BG190" s="99" t="s">
        <v>38</v>
      </c>
      <c r="BH190" s="99" t="s">
        <v>38</v>
      </c>
      <c r="BI190" s="99" t="s">
        <v>38</v>
      </c>
      <c r="BJ190" s="99" t="s">
        <v>38</v>
      </c>
      <c r="BK190" s="99" t="s">
        <v>38</v>
      </c>
      <c r="BL190" s="99" t="s">
        <v>38</v>
      </c>
      <c r="BM190" s="99" t="s">
        <v>38</v>
      </c>
      <c r="BN190" s="99" t="s">
        <v>38</v>
      </c>
      <c r="BO190" s="99" t="s">
        <v>38</v>
      </c>
      <c r="BP190" s="99" t="s">
        <v>38</v>
      </c>
      <c r="BQ190" s="99" t="s">
        <v>38</v>
      </c>
      <c r="BR190" s="99" t="s">
        <v>38</v>
      </c>
      <c r="BS190" s="99" t="s">
        <v>38</v>
      </c>
      <c r="BT190" s="99" t="s">
        <v>38</v>
      </c>
      <c r="BU190" s="99" t="s">
        <v>38</v>
      </c>
      <c r="BV190" s="99" t="s">
        <v>38</v>
      </c>
      <c r="BW190" s="99" t="s">
        <v>38</v>
      </c>
      <c r="BX190" s="99" t="s">
        <v>38</v>
      </c>
      <c r="BY190" s="98" t="s">
        <v>1347</v>
      </c>
      <c r="BZ190" s="98" t="s">
        <v>38</v>
      </c>
      <c r="CA190" s="99" t="s">
        <v>883</v>
      </c>
    </row>
    <row r="191" spans="1:79" ht="57.75">
      <c r="A191" s="97">
        <v>190</v>
      </c>
      <c r="B191" s="99">
        <v>17</v>
      </c>
      <c r="C191" s="99" t="s">
        <v>545</v>
      </c>
      <c r="D191" s="99" t="s">
        <v>563</v>
      </c>
      <c r="E191" s="99" t="s">
        <v>38</v>
      </c>
      <c r="F191" s="99" t="s">
        <v>473</v>
      </c>
      <c r="G191" s="99" t="s">
        <v>563</v>
      </c>
      <c r="H191" s="99" t="s">
        <v>38</v>
      </c>
      <c r="I191" s="99" t="s">
        <v>667</v>
      </c>
      <c r="J191" s="99" t="s">
        <v>690</v>
      </c>
      <c r="K191" s="99" t="s">
        <v>882</v>
      </c>
      <c r="L191" s="99" t="s">
        <v>139</v>
      </c>
      <c r="M191" s="99" t="s">
        <v>356</v>
      </c>
      <c r="N191" s="127" t="s">
        <v>1637</v>
      </c>
      <c r="O191" s="99" t="s">
        <v>769</v>
      </c>
      <c r="P191" s="99" t="s">
        <v>38</v>
      </c>
      <c r="Q191" s="99" t="s">
        <v>38</v>
      </c>
      <c r="R191" s="99" t="s">
        <v>38</v>
      </c>
      <c r="S191" s="99" t="s">
        <v>38</v>
      </c>
      <c r="T191" s="99" t="s">
        <v>38</v>
      </c>
      <c r="U191" s="99" t="s">
        <v>38</v>
      </c>
      <c r="V191" s="99" t="s">
        <v>38</v>
      </c>
      <c r="W191" s="99" t="s">
        <v>38</v>
      </c>
      <c r="X191" s="99" t="s">
        <v>282</v>
      </c>
      <c r="Y191" s="99" t="s">
        <v>982</v>
      </c>
      <c r="Z191" s="98" t="s">
        <v>559</v>
      </c>
      <c r="AA191" s="99" t="s">
        <v>38</v>
      </c>
      <c r="AB191" s="99" t="s">
        <v>38</v>
      </c>
      <c r="AC191" s="99" t="s">
        <v>38</v>
      </c>
      <c r="AD191" s="99" t="s">
        <v>38</v>
      </c>
      <c r="AE191" s="99" t="s">
        <v>38</v>
      </c>
      <c r="AF191" s="99" t="s">
        <v>38</v>
      </c>
      <c r="AG191" s="99" t="s">
        <v>38</v>
      </c>
      <c r="AH191" s="99" t="s">
        <v>38</v>
      </c>
      <c r="AI191" s="99" t="s">
        <v>38</v>
      </c>
      <c r="AJ191" s="99" t="s">
        <v>38</v>
      </c>
      <c r="AK191" s="99" t="s">
        <v>38</v>
      </c>
      <c r="AL191" s="99" t="s">
        <v>38</v>
      </c>
      <c r="AM191" s="99" t="s">
        <v>38</v>
      </c>
      <c r="AN191" s="99" t="s">
        <v>38</v>
      </c>
      <c r="AO191" s="99" t="s">
        <v>38</v>
      </c>
      <c r="AP191" s="99" t="s">
        <v>38</v>
      </c>
      <c r="AQ191" s="99" t="s">
        <v>38</v>
      </c>
      <c r="AR191" s="99" t="s">
        <v>38</v>
      </c>
      <c r="AS191" s="99" t="s">
        <v>38</v>
      </c>
      <c r="AT191" s="99" t="s">
        <v>38</v>
      </c>
      <c r="AU191" s="99" t="s">
        <v>38</v>
      </c>
      <c r="AV191" s="99" t="s">
        <v>38</v>
      </c>
      <c r="AW191" s="99" t="s">
        <v>38</v>
      </c>
      <c r="AX191" s="99" t="s">
        <v>38</v>
      </c>
      <c r="AY191" s="99" t="s">
        <v>38</v>
      </c>
      <c r="AZ191" s="99" t="s">
        <v>38</v>
      </c>
      <c r="BA191" s="99" t="s">
        <v>38</v>
      </c>
      <c r="BB191" s="99" t="s">
        <v>38</v>
      </c>
      <c r="BC191" s="99" t="s">
        <v>38</v>
      </c>
      <c r="BD191" s="99" t="s">
        <v>38</v>
      </c>
      <c r="BE191" s="99" t="s">
        <v>38</v>
      </c>
      <c r="BF191" s="99" t="s">
        <v>38</v>
      </c>
      <c r="BG191" s="99" t="s">
        <v>38</v>
      </c>
      <c r="BH191" s="99" t="s">
        <v>38</v>
      </c>
      <c r="BI191" s="99" t="s">
        <v>38</v>
      </c>
      <c r="BJ191" s="99" t="s">
        <v>38</v>
      </c>
      <c r="BK191" s="99" t="s">
        <v>38</v>
      </c>
      <c r="BL191" s="99" t="s">
        <v>38</v>
      </c>
      <c r="BM191" s="99" t="s">
        <v>38</v>
      </c>
      <c r="BN191" s="99" t="s">
        <v>38</v>
      </c>
      <c r="BO191" s="99" t="s">
        <v>38</v>
      </c>
      <c r="BP191" s="99" t="s">
        <v>38</v>
      </c>
      <c r="BQ191" s="99" t="s">
        <v>38</v>
      </c>
      <c r="BR191" s="99" t="s">
        <v>38</v>
      </c>
      <c r="BS191" s="99" t="s">
        <v>38</v>
      </c>
      <c r="BT191" s="99" t="s">
        <v>38</v>
      </c>
      <c r="BU191" s="99" t="s">
        <v>38</v>
      </c>
      <c r="BV191" s="99" t="s">
        <v>38</v>
      </c>
      <c r="BW191" s="99" t="s">
        <v>38</v>
      </c>
      <c r="BX191" s="99" t="s">
        <v>38</v>
      </c>
      <c r="BY191" s="98" t="s">
        <v>1227</v>
      </c>
      <c r="BZ191" s="98" t="s">
        <v>38</v>
      </c>
      <c r="CA191" s="99" t="s">
        <v>891</v>
      </c>
    </row>
    <row r="192" spans="1:79" ht="37.5">
      <c r="A192" s="97">
        <v>191</v>
      </c>
      <c r="B192" s="99"/>
      <c r="C192" s="99"/>
      <c r="D192" s="99"/>
      <c r="E192" s="99"/>
      <c r="F192" s="99"/>
      <c r="G192" s="99"/>
      <c r="H192" s="99"/>
      <c r="I192" s="99" t="s">
        <v>1211</v>
      </c>
      <c r="J192" s="99" t="s">
        <v>338</v>
      </c>
      <c r="K192" s="99" t="s">
        <v>1419</v>
      </c>
      <c r="L192" s="99" t="s">
        <v>956</v>
      </c>
      <c r="M192" s="99" t="s">
        <v>1036</v>
      </c>
      <c r="N192" s="127" t="s">
        <v>1636</v>
      </c>
      <c r="O192" s="99" t="s">
        <v>1031</v>
      </c>
      <c r="P192" s="99" t="s">
        <v>38</v>
      </c>
      <c r="Q192" s="99" t="s">
        <v>38</v>
      </c>
      <c r="R192" s="99" t="s">
        <v>38</v>
      </c>
      <c r="S192" s="99" t="s">
        <v>38</v>
      </c>
      <c r="T192" s="99" t="s">
        <v>38</v>
      </c>
      <c r="U192" s="99" t="s">
        <v>38</v>
      </c>
      <c r="V192" s="99" t="s">
        <v>38</v>
      </c>
      <c r="W192" s="99" t="s">
        <v>38</v>
      </c>
      <c r="X192" s="99" t="s">
        <v>282</v>
      </c>
      <c r="Y192" s="99" t="s">
        <v>1028</v>
      </c>
      <c r="Z192" s="98" t="s">
        <v>1410</v>
      </c>
      <c r="AA192" s="99" t="s">
        <v>38</v>
      </c>
      <c r="AB192" s="99" t="s">
        <v>38</v>
      </c>
      <c r="AC192" s="99" t="s">
        <v>38</v>
      </c>
      <c r="AD192" s="99" t="s">
        <v>38</v>
      </c>
      <c r="AE192" s="99" t="s">
        <v>38</v>
      </c>
      <c r="AF192" s="99" t="s">
        <v>38</v>
      </c>
      <c r="AG192" s="99" t="s">
        <v>38</v>
      </c>
      <c r="AH192" s="99" t="s">
        <v>38</v>
      </c>
      <c r="AI192" s="99" t="s">
        <v>38</v>
      </c>
      <c r="AJ192" s="99" t="s">
        <v>38</v>
      </c>
      <c r="AK192" s="99" t="s">
        <v>38</v>
      </c>
      <c r="AL192" s="99" t="s">
        <v>38</v>
      </c>
      <c r="AM192" s="99" t="s">
        <v>38</v>
      </c>
      <c r="AN192" s="99" t="s">
        <v>38</v>
      </c>
      <c r="AO192" s="99" t="s">
        <v>38</v>
      </c>
      <c r="AP192" s="99" t="s">
        <v>38</v>
      </c>
      <c r="AQ192" s="99" t="s">
        <v>38</v>
      </c>
      <c r="AR192" s="99" t="s">
        <v>38</v>
      </c>
      <c r="AS192" s="99" t="s">
        <v>38</v>
      </c>
      <c r="AT192" s="99" t="s">
        <v>38</v>
      </c>
      <c r="AU192" s="99" t="s">
        <v>38</v>
      </c>
      <c r="AV192" s="99" t="s">
        <v>38</v>
      </c>
      <c r="AW192" s="99" t="s">
        <v>38</v>
      </c>
      <c r="AX192" s="99" t="s">
        <v>38</v>
      </c>
      <c r="AY192" s="99" t="s">
        <v>38</v>
      </c>
      <c r="AZ192" s="99" t="s">
        <v>38</v>
      </c>
      <c r="BA192" s="99" t="s">
        <v>38</v>
      </c>
      <c r="BB192" s="99" t="s">
        <v>38</v>
      </c>
      <c r="BC192" s="99" t="s">
        <v>38</v>
      </c>
      <c r="BD192" s="99" t="s">
        <v>38</v>
      </c>
      <c r="BE192" s="99" t="s">
        <v>38</v>
      </c>
      <c r="BF192" s="99" t="s">
        <v>38</v>
      </c>
      <c r="BG192" s="99" t="s">
        <v>38</v>
      </c>
      <c r="BH192" s="99" t="s">
        <v>38</v>
      </c>
      <c r="BI192" s="99" t="s">
        <v>38</v>
      </c>
      <c r="BJ192" s="99" t="s">
        <v>38</v>
      </c>
      <c r="BK192" s="99" t="s">
        <v>38</v>
      </c>
      <c r="BL192" s="99" t="s">
        <v>38</v>
      </c>
      <c r="BM192" s="99" t="s">
        <v>38</v>
      </c>
      <c r="BN192" s="99" t="s">
        <v>38</v>
      </c>
      <c r="BO192" s="99" t="s">
        <v>38</v>
      </c>
      <c r="BP192" s="99" t="s">
        <v>38</v>
      </c>
      <c r="BQ192" s="99" t="s">
        <v>38</v>
      </c>
      <c r="BR192" s="99" t="s">
        <v>38</v>
      </c>
      <c r="BS192" s="99" t="s">
        <v>38</v>
      </c>
      <c r="BT192" s="99" t="s">
        <v>38</v>
      </c>
      <c r="BU192" s="99" t="s">
        <v>38</v>
      </c>
      <c r="BV192" s="99" t="s">
        <v>38</v>
      </c>
      <c r="BW192" s="99" t="s">
        <v>38</v>
      </c>
      <c r="BX192" s="99" t="s">
        <v>38</v>
      </c>
      <c r="BY192" s="98"/>
      <c r="BZ192" s="98" t="s">
        <v>38</v>
      </c>
      <c r="CA192" s="99"/>
    </row>
    <row r="193" spans="1:79" ht="37.5">
      <c r="A193" s="97">
        <v>192</v>
      </c>
      <c r="B193" s="99"/>
      <c r="C193" s="99"/>
      <c r="D193" s="99"/>
      <c r="E193" s="99"/>
      <c r="F193" s="99"/>
      <c r="G193" s="99"/>
      <c r="H193" s="99"/>
      <c r="I193" s="99" t="s">
        <v>903</v>
      </c>
      <c r="J193" s="99" t="s">
        <v>112</v>
      </c>
      <c r="K193" s="99" t="s">
        <v>1420</v>
      </c>
      <c r="L193" s="99" t="s">
        <v>1421</v>
      </c>
      <c r="M193" s="99" t="s">
        <v>622</v>
      </c>
      <c r="N193" s="127" t="s">
        <v>1635</v>
      </c>
      <c r="O193" s="99" t="s">
        <v>1031</v>
      </c>
      <c r="P193" s="99" t="s">
        <v>38</v>
      </c>
      <c r="Q193" s="99" t="s">
        <v>38</v>
      </c>
      <c r="R193" s="99" t="s">
        <v>38</v>
      </c>
      <c r="S193" s="99" t="s">
        <v>38</v>
      </c>
      <c r="T193" s="99" t="s">
        <v>38</v>
      </c>
      <c r="U193" s="99" t="s">
        <v>38</v>
      </c>
      <c r="V193" s="99" t="s">
        <v>38</v>
      </c>
      <c r="W193" s="99" t="s">
        <v>38</v>
      </c>
      <c r="X193" s="99" t="s">
        <v>282</v>
      </c>
      <c r="Y193" s="99" t="s">
        <v>1028</v>
      </c>
      <c r="Z193" s="98" t="s">
        <v>1410</v>
      </c>
      <c r="AA193" s="99" t="s">
        <v>38</v>
      </c>
      <c r="AB193" s="99" t="s">
        <v>38</v>
      </c>
      <c r="AC193" s="99" t="s">
        <v>38</v>
      </c>
      <c r="AD193" s="99" t="s">
        <v>38</v>
      </c>
      <c r="AE193" s="99" t="s">
        <v>38</v>
      </c>
      <c r="AF193" s="99" t="s">
        <v>38</v>
      </c>
      <c r="AG193" s="99" t="s">
        <v>38</v>
      </c>
      <c r="AH193" s="99" t="s">
        <v>38</v>
      </c>
      <c r="AI193" s="99" t="s">
        <v>38</v>
      </c>
      <c r="AJ193" s="99" t="s">
        <v>38</v>
      </c>
      <c r="AK193" s="99" t="s">
        <v>38</v>
      </c>
      <c r="AL193" s="99" t="s">
        <v>38</v>
      </c>
      <c r="AM193" s="99" t="s">
        <v>38</v>
      </c>
      <c r="AN193" s="99" t="s">
        <v>38</v>
      </c>
      <c r="AO193" s="99" t="s">
        <v>38</v>
      </c>
      <c r="AP193" s="99" t="s">
        <v>38</v>
      </c>
      <c r="AQ193" s="99" t="s">
        <v>38</v>
      </c>
      <c r="AR193" s="99" t="s">
        <v>38</v>
      </c>
      <c r="AS193" s="99" t="s">
        <v>38</v>
      </c>
      <c r="AT193" s="99" t="s">
        <v>38</v>
      </c>
      <c r="AU193" s="99" t="s">
        <v>38</v>
      </c>
      <c r="AV193" s="99" t="s">
        <v>38</v>
      </c>
      <c r="AW193" s="99" t="s">
        <v>38</v>
      </c>
      <c r="AX193" s="99" t="s">
        <v>38</v>
      </c>
      <c r="AY193" s="99" t="s">
        <v>38</v>
      </c>
      <c r="AZ193" s="99" t="s">
        <v>38</v>
      </c>
      <c r="BA193" s="99" t="s">
        <v>38</v>
      </c>
      <c r="BB193" s="99" t="s">
        <v>38</v>
      </c>
      <c r="BC193" s="99" t="s">
        <v>38</v>
      </c>
      <c r="BD193" s="99" t="s">
        <v>38</v>
      </c>
      <c r="BE193" s="99" t="s">
        <v>38</v>
      </c>
      <c r="BF193" s="99" t="s">
        <v>38</v>
      </c>
      <c r="BG193" s="99" t="s">
        <v>38</v>
      </c>
      <c r="BH193" s="99" t="s">
        <v>38</v>
      </c>
      <c r="BI193" s="99" t="s">
        <v>38</v>
      </c>
      <c r="BJ193" s="99" t="s">
        <v>38</v>
      </c>
      <c r="BK193" s="99" t="s">
        <v>38</v>
      </c>
      <c r="BL193" s="99" t="s">
        <v>38</v>
      </c>
      <c r="BM193" s="99" t="s">
        <v>38</v>
      </c>
      <c r="BN193" s="99" t="s">
        <v>38</v>
      </c>
      <c r="BO193" s="99" t="s">
        <v>38</v>
      </c>
      <c r="BP193" s="99" t="s">
        <v>38</v>
      </c>
      <c r="BQ193" s="99" t="s">
        <v>38</v>
      </c>
      <c r="BR193" s="99" t="s">
        <v>38</v>
      </c>
      <c r="BS193" s="99" t="s">
        <v>38</v>
      </c>
      <c r="BT193" s="99" t="s">
        <v>38</v>
      </c>
      <c r="BU193" s="99" t="s">
        <v>38</v>
      </c>
      <c r="BV193" s="99" t="s">
        <v>38</v>
      </c>
      <c r="BW193" s="99" t="s">
        <v>38</v>
      </c>
      <c r="BX193" s="99" t="s">
        <v>38</v>
      </c>
      <c r="BY193" s="98"/>
      <c r="BZ193" s="98" t="s">
        <v>38</v>
      </c>
      <c r="CA193" s="99"/>
    </row>
    <row r="194" spans="1:79" ht="30.75">
      <c r="A194" s="97">
        <v>193</v>
      </c>
      <c r="B194" s="99"/>
      <c r="C194" s="99"/>
      <c r="D194" s="99"/>
      <c r="E194" s="99"/>
      <c r="F194" s="99"/>
      <c r="G194" s="99"/>
      <c r="H194" s="99"/>
      <c r="I194" s="99" t="s">
        <v>1413</v>
      </c>
      <c r="J194" s="99" t="s">
        <v>1175</v>
      </c>
      <c r="K194" s="99" t="s">
        <v>103</v>
      </c>
      <c r="L194" s="99" t="s">
        <v>995</v>
      </c>
      <c r="M194" s="99" t="s">
        <v>1422</v>
      </c>
      <c r="N194" s="126" t="s">
        <v>1634</v>
      </c>
      <c r="O194" s="99" t="s">
        <v>1031</v>
      </c>
      <c r="P194" s="99" t="s">
        <v>38</v>
      </c>
      <c r="Q194" s="99" t="s">
        <v>38</v>
      </c>
      <c r="R194" s="99" t="s">
        <v>38</v>
      </c>
      <c r="S194" s="99" t="s">
        <v>38</v>
      </c>
      <c r="T194" s="99" t="s">
        <v>38</v>
      </c>
      <c r="U194" s="99" t="s">
        <v>38</v>
      </c>
      <c r="V194" s="99" t="s">
        <v>38</v>
      </c>
      <c r="W194" s="99" t="s">
        <v>38</v>
      </c>
      <c r="X194" s="99" t="s">
        <v>282</v>
      </c>
      <c r="Y194" s="99" t="s">
        <v>1028</v>
      </c>
      <c r="Z194" s="98" t="s">
        <v>1410</v>
      </c>
      <c r="AA194" s="99" t="s">
        <v>38</v>
      </c>
      <c r="AB194" s="99" t="s">
        <v>38</v>
      </c>
      <c r="AC194" s="99" t="s">
        <v>38</v>
      </c>
      <c r="AD194" s="99" t="s">
        <v>38</v>
      </c>
      <c r="AE194" s="99" t="s">
        <v>38</v>
      </c>
      <c r="AF194" s="99" t="s">
        <v>38</v>
      </c>
      <c r="AG194" s="99" t="s">
        <v>38</v>
      </c>
      <c r="AH194" s="99" t="s">
        <v>38</v>
      </c>
      <c r="AI194" s="99" t="s">
        <v>38</v>
      </c>
      <c r="AJ194" s="99" t="s">
        <v>38</v>
      </c>
      <c r="AK194" s="99" t="s">
        <v>38</v>
      </c>
      <c r="AL194" s="99" t="s">
        <v>38</v>
      </c>
      <c r="AM194" s="99" t="s">
        <v>38</v>
      </c>
      <c r="AN194" s="99" t="s">
        <v>38</v>
      </c>
      <c r="AO194" s="99" t="s">
        <v>38</v>
      </c>
      <c r="AP194" s="99" t="s">
        <v>38</v>
      </c>
      <c r="AQ194" s="99" t="s">
        <v>38</v>
      </c>
      <c r="AR194" s="99" t="s">
        <v>38</v>
      </c>
      <c r="AS194" s="99" t="s">
        <v>38</v>
      </c>
      <c r="AT194" s="99" t="s">
        <v>38</v>
      </c>
      <c r="AU194" s="99" t="s">
        <v>38</v>
      </c>
      <c r="AV194" s="99" t="s">
        <v>38</v>
      </c>
      <c r="AW194" s="99" t="s">
        <v>38</v>
      </c>
      <c r="AX194" s="99" t="s">
        <v>38</v>
      </c>
      <c r="AY194" s="99" t="s">
        <v>38</v>
      </c>
      <c r="AZ194" s="99" t="s">
        <v>38</v>
      </c>
      <c r="BA194" s="99" t="s">
        <v>38</v>
      </c>
      <c r="BB194" s="99" t="s">
        <v>38</v>
      </c>
      <c r="BC194" s="99" t="s">
        <v>38</v>
      </c>
      <c r="BD194" s="99" t="s">
        <v>38</v>
      </c>
      <c r="BE194" s="99" t="s">
        <v>38</v>
      </c>
      <c r="BF194" s="99" t="s">
        <v>38</v>
      </c>
      <c r="BG194" s="99" t="s">
        <v>38</v>
      </c>
      <c r="BH194" s="99" t="s">
        <v>38</v>
      </c>
      <c r="BI194" s="99" t="s">
        <v>38</v>
      </c>
      <c r="BJ194" s="99" t="s">
        <v>38</v>
      </c>
      <c r="BK194" s="99" t="s">
        <v>38</v>
      </c>
      <c r="BL194" s="99" t="s">
        <v>38</v>
      </c>
      <c r="BM194" s="99" t="s">
        <v>38</v>
      </c>
      <c r="BN194" s="99" t="s">
        <v>38</v>
      </c>
      <c r="BO194" s="99" t="s">
        <v>38</v>
      </c>
      <c r="BP194" s="99" t="s">
        <v>38</v>
      </c>
      <c r="BQ194" s="99" t="s">
        <v>38</v>
      </c>
      <c r="BR194" s="99" t="s">
        <v>38</v>
      </c>
      <c r="BS194" s="99" t="s">
        <v>38</v>
      </c>
      <c r="BT194" s="99" t="s">
        <v>38</v>
      </c>
      <c r="BU194" s="99" t="s">
        <v>38</v>
      </c>
      <c r="BV194" s="99" t="s">
        <v>38</v>
      </c>
      <c r="BW194" s="99" t="s">
        <v>38</v>
      </c>
      <c r="BX194" s="99" t="s">
        <v>38</v>
      </c>
      <c r="BY194" s="99"/>
      <c r="BZ194" s="98" t="s">
        <v>38</v>
      </c>
      <c r="CA194" s="99"/>
    </row>
    <row r="195" spans="1:79" ht="30.75">
      <c r="A195" s="97">
        <v>194</v>
      </c>
      <c r="B195" s="99"/>
      <c r="C195" s="99"/>
      <c r="D195" s="99"/>
      <c r="E195" s="99"/>
      <c r="F195" s="99"/>
      <c r="G195" s="99"/>
      <c r="H195" s="99"/>
      <c r="I195" s="98" t="s">
        <v>1414</v>
      </c>
      <c r="J195" s="99" t="s">
        <v>1417</v>
      </c>
      <c r="K195" s="99" t="s">
        <v>1416</v>
      </c>
      <c r="L195" s="99" t="s">
        <v>275</v>
      </c>
      <c r="M195" s="99" t="s">
        <v>1423</v>
      </c>
      <c r="N195" s="126" t="s">
        <v>1632</v>
      </c>
      <c r="O195" s="99" t="s">
        <v>1031</v>
      </c>
      <c r="P195" s="99" t="s">
        <v>38</v>
      </c>
      <c r="Q195" s="99" t="s">
        <v>38</v>
      </c>
      <c r="R195" s="99" t="s">
        <v>38</v>
      </c>
      <c r="S195" s="99" t="s">
        <v>38</v>
      </c>
      <c r="T195" s="99" t="s">
        <v>38</v>
      </c>
      <c r="U195" s="99" t="s">
        <v>38</v>
      </c>
      <c r="V195" s="99" t="s">
        <v>38</v>
      </c>
      <c r="W195" s="99" t="s">
        <v>38</v>
      </c>
      <c r="X195" s="99" t="s">
        <v>282</v>
      </c>
      <c r="Y195" s="99" t="s">
        <v>1028</v>
      </c>
      <c r="Z195" s="98" t="s">
        <v>1410</v>
      </c>
      <c r="AA195" s="99" t="s">
        <v>38</v>
      </c>
      <c r="AB195" s="99" t="s">
        <v>38</v>
      </c>
      <c r="AC195" s="99" t="s">
        <v>38</v>
      </c>
      <c r="AD195" s="99" t="s">
        <v>38</v>
      </c>
      <c r="AE195" s="99" t="s">
        <v>38</v>
      </c>
      <c r="AF195" s="99" t="s">
        <v>38</v>
      </c>
      <c r="AG195" s="99" t="s">
        <v>38</v>
      </c>
      <c r="AH195" s="99" t="s">
        <v>38</v>
      </c>
      <c r="AI195" s="99" t="s">
        <v>38</v>
      </c>
      <c r="AJ195" s="99" t="s">
        <v>38</v>
      </c>
      <c r="AK195" s="99" t="s">
        <v>38</v>
      </c>
      <c r="AL195" s="99" t="s">
        <v>38</v>
      </c>
      <c r="AM195" s="99" t="s">
        <v>38</v>
      </c>
      <c r="AN195" s="99" t="s">
        <v>38</v>
      </c>
      <c r="AO195" s="99" t="s">
        <v>38</v>
      </c>
      <c r="AP195" s="99" t="s">
        <v>38</v>
      </c>
      <c r="AQ195" s="99" t="s">
        <v>38</v>
      </c>
      <c r="AR195" s="99" t="s">
        <v>38</v>
      </c>
      <c r="AS195" s="99" t="s">
        <v>38</v>
      </c>
      <c r="AT195" s="99" t="s">
        <v>38</v>
      </c>
      <c r="AU195" s="99" t="s">
        <v>38</v>
      </c>
      <c r="AV195" s="99" t="s">
        <v>38</v>
      </c>
      <c r="AW195" s="99" t="s">
        <v>38</v>
      </c>
      <c r="AX195" s="99" t="s">
        <v>38</v>
      </c>
      <c r="AY195" s="99" t="s">
        <v>38</v>
      </c>
      <c r="AZ195" s="99" t="s">
        <v>38</v>
      </c>
      <c r="BA195" s="99" t="s">
        <v>38</v>
      </c>
      <c r="BB195" s="99" t="s">
        <v>38</v>
      </c>
      <c r="BC195" s="99" t="s">
        <v>38</v>
      </c>
      <c r="BD195" s="99" t="s">
        <v>38</v>
      </c>
      <c r="BE195" s="99" t="s">
        <v>38</v>
      </c>
      <c r="BF195" s="99" t="s">
        <v>38</v>
      </c>
      <c r="BG195" s="99" t="s">
        <v>38</v>
      </c>
      <c r="BH195" s="99" t="s">
        <v>38</v>
      </c>
      <c r="BI195" s="99" t="s">
        <v>38</v>
      </c>
      <c r="BJ195" s="99" t="s">
        <v>38</v>
      </c>
      <c r="BK195" s="99" t="s">
        <v>38</v>
      </c>
      <c r="BL195" s="99" t="s">
        <v>38</v>
      </c>
      <c r="BM195" s="99" t="s">
        <v>38</v>
      </c>
      <c r="BN195" s="99" t="s">
        <v>38</v>
      </c>
      <c r="BO195" s="99" t="s">
        <v>38</v>
      </c>
      <c r="BP195" s="99" t="s">
        <v>38</v>
      </c>
      <c r="BQ195" s="99" t="s">
        <v>38</v>
      </c>
      <c r="BR195" s="99" t="s">
        <v>38</v>
      </c>
      <c r="BS195" s="99" t="s">
        <v>38</v>
      </c>
      <c r="BT195" s="99" t="s">
        <v>38</v>
      </c>
      <c r="BU195" s="99" t="s">
        <v>38</v>
      </c>
      <c r="BV195" s="99" t="s">
        <v>38</v>
      </c>
      <c r="BW195" s="99" t="s">
        <v>38</v>
      </c>
      <c r="BX195" s="99" t="s">
        <v>38</v>
      </c>
      <c r="BY195" s="98"/>
      <c r="BZ195" s="98" t="s">
        <v>38</v>
      </c>
      <c r="CA195" s="99"/>
    </row>
    <row r="196" spans="1:79" ht="30.75">
      <c r="A196" s="97">
        <v>195</v>
      </c>
      <c r="B196" s="99"/>
      <c r="C196" s="99"/>
      <c r="D196" s="99"/>
      <c r="E196" s="99"/>
      <c r="F196" s="99"/>
      <c r="G196" s="99"/>
      <c r="H196" s="99"/>
      <c r="I196" s="99" t="s">
        <v>1415</v>
      </c>
      <c r="J196" s="99" t="s">
        <v>690</v>
      </c>
      <c r="K196" s="99" t="s">
        <v>1418</v>
      </c>
      <c r="L196" s="99" t="s">
        <v>739</v>
      </c>
      <c r="M196" s="99" t="s">
        <v>1366</v>
      </c>
      <c r="N196" s="127" t="s">
        <v>1633</v>
      </c>
      <c r="O196" s="99" t="s">
        <v>1031</v>
      </c>
      <c r="P196" s="99" t="s">
        <v>38</v>
      </c>
      <c r="Q196" s="99" t="s">
        <v>38</v>
      </c>
      <c r="R196" s="99" t="s">
        <v>38</v>
      </c>
      <c r="S196" s="99" t="s">
        <v>38</v>
      </c>
      <c r="T196" s="99" t="s">
        <v>38</v>
      </c>
      <c r="U196" s="99" t="s">
        <v>38</v>
      </c>
      <c r="V196" s="99" t="s">
        <v>38</v>
      </c>
      <c r="W196" s="99" t="s">
        <v>38</v>
      </c>
      <c r="X196" s="99" t="s">
        <v>282</v>
      </c>
      <c r="Y196" s="99" t="s">
        <v>1028</v>
      </c>
      <c r="Z196" s="98" t="s">
        <v>1410</v>
      </c>
      <c r="AA196" s="99" t="s">
        <v>38</v>
      </c>
      <c r="AB196" s="99" t="s">
        <v>38</v>
      </c>
      <c r="AC196" s="99" t="s">
        <v>38</v>
      </c>
      <c r="AD196" s="99" t="s">
        <v>38</v>
      </c>
      <c r="AE196" s="99" t="s">
        <v>38</v>
      </c>
      <c r="AF196" s="99" t="s">
        <v>38</v>
      </c>
      <c r="AG196" s="99" t="s">
        <v>38</v>
      </c>
      <c r="AH196" s="99" t="s">
        <v>38</v>
      </c>
      <c r="AI196" s="99" t="s">
        <v>38</v>
      </c>
      <c r="AJ196" s="99" t="s">
        <v>38</v>
      </c>
      <c r="AK196" s="99" t="s">
        <v>38</v>
      </c>
      <c r="AL196" s="99" t="s">
        <v>38</v>
      </c>
      <c r="AM196" s="99" t="s">
        <v>38</v>
      </c>
      <c r="AN196" s="99" t="s">
        <v>38</v>
      </c>
      <c r="AO196" s="99" t="s">
        <v>38</v>
      </c>
      <c r="AP196" s="99" t="s">
        <v>38</v>
      </c>
      <c r="AQ196" s="99" t="s">
        <v>38</v>
      </c>
      <c r="AR196" s="99" t="s">
        <v>38</v>
      </c>
      <c r="AS196" s="99" t="s">
        <v>38</v>
      </c>
      <c r="AT196" s="99" t="s">
        <v>38</v>
      </c>
      <c r="AU196" s="99" t="s">
        <v>38</v>
      </c>
      <c r="AV196" s="99" t="s">
        <v>38</v>
      </c>
      <c r="AW196" s="99" t="s">
        <v>38</v>
      </c>
      <c r="AX196" s="99" t="s">
        <v>38</v>
      </c>
      <c r="AY196" s="99" t="s">
        <v>38</v>
      </c>
      <c r="AZ196" s="99" t="s">
        <v>38</v>
      </c>
      <c r="BA196" s="99" t="s">
        <v>38</v>
      </c>
      <c r="BB196" s="99" t="s">
        <v>38</v>
      </c>
      <c r="BC196" s="99" t="s">
        <v>38</v>
      </c>
      <c r="BD196" s="99" t="s">
        <v>38</v>
      </c>
      <c r="BE196" s="99" t="s">
        <v>38</v>
      </c>
      <c r="BF196" s="99" t="s">
        <v>38</v>
      </c>
      <c r="BG196" s="99" t="s">
        <v>38</v>
      </c>
      <c r="BH196" s="99" t="s">
        <v>38</v>
      </c>
      <c r="BI196" s="99" t="s">
        <v>38</v>
      </c>
      <c r="BJ196" s="99" t="s">
        <v>38</v>
      </c>
      <c r="BK196" s="99" t="s">
        <v>38</v>
      </c>
      <c r="BL196" s="99" t="s">
        <v>38</v>
      </c>
      <c r="BM196" s="99" t="s">
        <v>38</v>
      </c>
      <c r="BN196" s="99" t="s">
        <v>38</v>
      </c>
      <c r="BO196" s="99" t="s">
        <v>38</v>
      </c>
      <c r="BP196" s="99" t="s">
        <v>38</v>
      </c>
      <c r="BQ196" s="99" t="s">
        <v>38</v>
      </c>
      <c r="BR196" s="99" t="s">
        <v>38</v>
      </c>
      <c r="BS196" s="99" t="s">
        <v>38</v>
      </c>
      <c r="BT196" s="99" t="s">
        <v>38</v>
      </c>
      <c r="BU196" s="99" t="s">
        <v>38</v>
      </c>
      <c r="BV196" s="99" t="s">
        <v>38</v>
      </c>
      <c r="BW196" s="99" t="s">
        <v>38</v>
      </c>
      <c r="BX196" s="99" t="s">
        <v>38</v>
      </c>
      <c r="BY196" s="98"/>
      <c r="BZ196" s="98" t="s">
        <v>38</v>
      </c>
      <c r="CA196" s="99"/>
    </row>
  </sheetData>
  <autoFilter ref="A1:CA196" xr:uid="{00000000-0009-0000-0000-000016000000}">
    <sortState xmlns:xlrd2="http://schemas.microsoft.com/office/spreadsheetml/2017/richdata2" ref="A2:CA188">
      <sortCondition ref="J2:J188"/>
    </sortState>
  </autoFilter>
  <sortState xmlns:xlrd2="http://schemas.microsoft.com/office/spreadsheetml/2017/richdata2" ref="A2:CA188">
    <sortCondition ref="J2:J188"/>
  </sortState>
  <phoneticPr fontId="3" type="Hiragana"/>
  <hyperlinks>
    <hyperlink ref="N37" r:id="rId1" xr:uid="{00000000-0004-0000-1600-000000000000}"/>
    <hyperlink ref="N82" r:id="rId2" xr:uid="{00000000-0004-0000-1600-000001000000}"/>
    <hyperlink ref="N172" r:id="rId3" xr:uid="{00000000-0004-0000-1600-000002000000}"/>
    <hyperlink ref="N59" r:id="rId4" xr:uid="{00000000-0004-0000-1600-000003000000}"/>
    <hyperlink ref="N177" r:id="rId5" xr:uid="{00000000-0004-0000-1600-000004000000}"/>
    <hyperlink ref="N176" r:id="rId6" xr:uid="{00000000-0004-0000-1600-000005000000}"/>
    <hyperlink ref="N155" r:id="rId7" xr:uid="{00000000-0004-0000-1600-000006000000}"/>
    <hyperlink ref="N46" r:id="rId8" xr:uid="{00000000-0004-0000-1600-000007000000}"/>
    <hyperlink ref="N81" r:id="rId9" xr:uid="{00000000-0004-0000-1600-000008000000}"/>
    <hyperlink ref="N76" r:id="rId10" xr:uid="{F745F8A6-69CE-4EF2-89BF-84E78F26078E}"/>
    <hyperlink ref="N3" r:id="rId11" xr:uid="{E1F25D7F-33E9-48C3-B824-D79912954D77}"/>
    <hyperlink ref="N6" r:id="rId12" xr:uid="{845BF4F3-5840-4FD2-A1D8-CBB5F89BDF4A}"/>
    <hyperlink ref="N9" r:id="rId13" xr:uid="{E3993EE3-9BD2-4C57-9838-542F2C53C9D5}"/>
    <hyperlink ref="N11" r:id="rId14" xr:uid="{A2DF3239-F990-457B-8C67-89C354F837A6}"/>
    <hyperlink ref="N89" r:id="rId15" xr:uid="{12C484AC-F7B1-4932-A1AD-4DDFE3713A78}"/>
    <hyperlink ref="N7" r:id="rId16" xr:uid="{98DFCE9E-D400-4429-99A0-4D0C295B0ECB}"/>
    <hyperlink ref="N12" r:id="rId17" xr:uid="{6893C820-D41B-4345-9095-E4DCDE1B3EF6}"/>
    <hyperlink ref="N15" r:id="rId18" xr:uid="{C25DCF86-F0A3-4427-AEBB-7C0F711E5F26}"/>
    <hyperlink ref="N18" r:id="rId19" xr:uid="{8012778C-7A33-43A6-BC4F-889A787ACA7F}"/>
    <hyperlink ref="N22" r:id="rId20" xr:uid="{402AAAA1-8A5D-442A-B3B2-4A9588E3DAE8}"/>
    <hyperlink ref="N23" r:id="rId21" xr:uid="{004B6041-BDA1-4776-B6C7-F7401608EB94}"/>
    <hyperlink ref="N24" r:id="rId22" xr:uid="{E6BF0EEA-4A11-4912-A248-66B57945916A}"/>
    <hyperlink ref="N25" r:id="rId23" xr:uid="{0EFAFA5D-9210-49AC-8134-F5F1FB71C9C8}"/>
    <hyperlink ref="N32" r:id="rId24" xr:uid="{D1F84A59-4520-4FF4-B25F-A5D8695A6C37}"/>
    <hyperlink ref="N100" r:id="rId25" xr:uid="{2A11178A-4373-4603-9DCD-F9F2D9C9B04C}"/>
    <hyperlink ref="N99" r:id="rId26" xr:uid="{E2CC752D-475F-4933-B921-4BB41DBCF066}"/>
    <hyperlink ref="N98" r:id="rId27" xr:uid="{6634024A-1B94-4202-9BB5-6B6543974C15}"/>
    <hyperlink ref="N92" r:id="rId28" xr:uid="{341324B7-86B3-4E71-AE9D-31BA01D6D608}"/>
    <hyperlink ref="N88" r:id="rId29" xr:uid="{23A2CFAE-9692-49D1-8656-C60B71D39873}"/>
    <hyperlink ref="N86" r:id="rId30" xr:uid="{7CFF4FF5-57C4-4649-933C-789461BC4FEB}"/>
    <hyperlink ref="N85" r:id="rId31" xr:uid="{7B6D0ACA-1A88-433D-B977-C21687F2D23F}"/>
    <hyperlink ref="N84" r:id="rId32" xr:uid="{B2CB6DA5-F91E-4813-B1C5-103A5CDF0B75}"/>
    <hyperlink ref="N77" r:id="rId33" xr:uid="{159134F7-B51A-4DE0-AEB1-AFAFF4240CF3}"/>
    <hyperlink ref="N72" r:id="rId34" xr:uid="{46765700-CCFE-4784-BB1C-04518FB1250D}"/>
    <hyperlink ref="N70" r:id="rId35" xr:uid="{36C8748E-C197-491D-A744-666910D561A6}"/>
    <hyperlink ref="N69" r:id="rId36" xr:uid="{A8890904-132A-4791-9E25-2A88D8B6535E}"/>
    <hyperlink ref="N68" r:id="rId37" xr:uid="{D626049B-18BC-4426-A590-F97FDA19FEE7}"/>
    <hyperlink ref="N67" r:id="rId38" xr:uid="{347869DA-00EA-43EE-9861-E9305B6E1BC6}"/>
    <hyperlink ref="N66" r:id="rId39" xr:uid="{E1745D12-826F-4420-ABAE-2009486F0A98}"/>
    <hyperlink ref="N65" r:id="rId40" xr:uid="{231C1AEF-4222-4224-A18B-6904DFB811C5}"/>
    <hyperlink ref="N58" r:id="rId41" xr:uid="{5BAF4F2F-C23A-43B9-BF10-97EF7E04DF97}"/>
    <hyperlink ref="N96" r:id="rId42" xr:uid="{95150631-6560-41CE-88B0-7E8E0C3C1037}"/>
    <hyperlink ref="N103" r:id="rId43" xr:uid="{EAD0C949-8C30-4BE1-8163-3C1A004DC638}"/>
    <hyperlink ref="N35" r:id="rId44" xr:uid="{7D4038D6-2124-4061-9A7F-F9BD8AED0DDE}"/>
    <hyperlink ref="N60" r:id="rId45" xr:uid="{FAF22865-6663-488E-B0D0-F6D511905D11}"/>
    <hyperlink ref="N57" r:id="rId46" xr:uid="{B5B9CC42-19D4-44E5-96BD-3908B70BA7ED}"/>
    <hyperlink ref="N56" r:id="rId47" xr:uid="{FF315D8E-912C-4F92-9649-48FD0FB9D064}"/>
    <hyperlink ref="N50" r:id="rId48" xr:uid="{6FD747C0-917B-4906-A008-D829CB232A50}"/>
    <hyperlink ref="N43" r:id="rId49" xr:uid="{A8EFB194-CAB9-479A-B926-F5203F015758}"/>
    <hyperlink ref="N42" r:id="rId50" xr:uid="{832BC014-5267-4667-816A-715E44B8B9DB}"/>
    <hyperlink ref="N40" r:id="rId51" xr:uid="{F3B0A0E6-45F4-4A22-954C-08532323D4D0}"/>
    <hyperlink ref="N39" r:id="rId52" xr:uid="{EADC5731-73C0-49DC-A3E3-C242BEF15C2B}"/>
    <hyperlink ref="N97" r:id="rId53" xr:uid="{2FAB5EF2-EB6F-4519-A388-85963D51B536}"/>
    <hyperlink ref="N104" r:id="rId54" xr:uid="{0A3B78C6-B5EC-415E-AF06-D8A338CB624F}"/>
    <hyperlink ref="N105" r:id="rId55" xr:uid="{49C3372F-3BF7-4BCD-B7F8-304DB6ADFAB6}"/>
    <hyperlink ref="N106" r:id="rId56" xr:uid="{3917D3E5-50C1-4ACE-BA35-23BA9992DC52}"/>
    <hyperlink ref="N134" r:id="rId57" xr:uid="{6F1C3D92-EC22-4821-A78C-CF7291AA90A0}"/>
    <hyperlink ref="N136" r:id="rId58" xr:uid="{9609521E-5EC8-4292-BC8B-D1F0184B26FA}"/>
    <hyperlink ref="N130" r:id="rId59" xr:uid="{4950B822-4D79-4F88-B41C-EC3E785CD39D}"/>
    <hyperlink ref="N127" r:id="rId60" xr:uid="{DDF30245-B74A-4648-BB70-173F1478A489}"/>
    <hyperlink ref="N123" r:id="rId61" xr:uid="{42B65D16-2226-4415-8F99-EDB0729172DF}"/>
    <hyperlink ref="N121" r:id="rId62" xr:uid="{1AE340A2-8AD2-472B-A9E4-2974E8AA5BBF}"/>
    <hyperlink ref="N116" r:id="rId63" xr:uid="{06DDBB30-0B32-4403-9577-D571F98D8F0E}"/>
    <hyperlink ref="N63" r:id="rId64" xr:uid="{3AACEAFF-2F02-4B5E-B3D4-7C2FF566FD8F}"/>
    <hyperlink ref="N62" r:id="rId65" xr:uid="{1D2F4035-2022-4AB4-9BAE-89FF3F22D076}"/>
    <hyperlink ref="N64" r:id="rId66" xr:uid="{D3976F06-4379-4115-8A49-86C3082123A2}"/>
    <hyperlink ref="N195" r:id="rId67" xr:uid="{ABE76C64-C86B-435E-A519-0C61B449CD95}"/>
    <hyperlink ref="N196" r:id="rId68" xr:uid="{841E1810-8973-4CB9-BF4B-C5DA3924264A}"/>
    <hyperlink ref="N194" r:id="rId69" xr:uid="{FEA1DCD2-973C-4C45-AFEF-B243BBE3A7DF}"/>
    <hyperlink ref="N193" r:id="rId70" xr:uid="{5F10492A-7D41-4434-B283-8CE2EDBDD788}"/>
    <hyperlink ref="N192" r:id="rId71" xr:uid="{2CC05B21-469E-42A9-84C3-FC59E5F8052A}"/>
    <hyperlink ref="N191" r:id="rId72" xr:uid="{BC53B859-A844-4F85-A72D-3C7ACAA4D74E}"/>
    <hyperlink ref="N190" r:id="rId73" xr:uid="{FEC3B92B-8572-4309-A7D7-D70A0B7401A6}"/>
    <hyperlink ref="N189" r:id="rId74" xr:uid="{64EFFD21-7B83-4605-8228-E20B06848A09}"/>
    <hyperlink ref="N184" r:id="rId75" xr:uid="{3F295FF4-6AD1-4ED2-86F5-21B831E43FEB}"/>
    <hyperlink ref="N183" r:id="rId76" xr:uid="{F7BE018E-0D38-4996-A6C2-818580552A7C}"/>
    <hyperlink ref="N182" r:id="rId77" xr:uid="{1778BE00-BDCF-4D95-BD8A-5D3BA7F97C1A}"/>
    <hyperlink ref="N181" r:id="rId78" xr:uid="{0D536207-104B-4F8A-88BD-79288C06ADEE}"/>
    <hyperlink ref="N180" r:id="rId79" xr:uid="{6482B1DF-29F7-4BEB-A8CE-743CD0B91AD5}"/>
    <hyperlink ref="N179" r:id="rId80" xr:uid="{FD69C92A-3B4A-4995-844C-281B2FA29AE3}"/>
    <hyperlink ref="N178" r:id="rId81" xr:uid="{D453EC1D-381A-4280-85A1-E975C13E022B}"/>
    <hyperlink ref="N175" r:id="rId82" xr:uid="{6ABA1AAA-7BCE-4795-92DA-69BF46E20EA2}"/>
    <hyperlink ref="N174" r:id="rId83" xr:uid="{075B265B-C4B1-444B-8751-1B94F1DA2D54}"/>
    <hyperlink ref="N173" r:id="rId84" xr:uid="{48F91129-1D1D-407B-B5F6-9B950E570EFF}"/>
    <hyperlink ref="N169" r:id="rId85" xr:uid="{0642B844-64A8-4A60-86FB-92201FC20241}"/>
    <hyperlink ref="N165" r:id="rId86" xr:uid="{F42DFF0C-51BA-409F-9E2C-51718AAE48DB}"/>
    <hyperlink ref="N164" r:id="rId87" xr:uid="{FDB533DF-E948-4ED3-AD8A-6D927723A1FE}"/>
    <hyperlink ref="N163" r:id="rId88" xr:uid="{48EFEF48-6994-401D-BB75-822118CD6F84}"/>
    <hyperlink ref="N162" r:id="rId89" xr:uid="{1D4B13FF-1C64-408A-9181-0ACBBADF8005}"/>
    <hyperlink ref="N161" r:id="rId90" xr:uid="{79F5D282-17FA-43E5-97D0-F5307E460141}"/>
    <hyperlink ref="N160" r:id="rId91" xr:uid="{95B8D531-6A92-40BA-AB40-E3B29A8508CF}"/>
    <hyperlink ref="N152" r:id="rId92" xr:uid="{737D9741-8944-4234-A5AE-62FFD3F8B3FC}"/>
    <hyperlink ref="N150" r:id="rId93" xr:uid="{7562A354-6333-411F-A652-B656D25E4EE8}"/>
    <hyperlink ref="N149" r:id="rId94" xr:uid="{9AF94D76-F9DF-4936-A34E-24916F8CDBDC}"/>
    <hyperlink ref="N144" r:id="rId95" xr:uid="{C9B6013B-0F91-439B-8540-5DD5D57A26F3}"/>
    <hyperlink ref="N145" r:id="rId96" xr:uid="{8799B425-1B6F-463B-ADDF-6D38297CD6B1}"/>
    <hyperlink ref="N146" r:id="rId97" xr:uid="{F3F3398C-8989-48BE-9F3A-E2F4FD09EB87}"/>
    <hyperlink ref="N143" r:id="rId98" xr:uid="{9F3D605D-AA88-4675-B8FB-07E36BC58104}"/>
    <hyperlink ref="N142" r:id="rId99" xr:uid="{4184EDAF-6DEB-45DE-B972-27F4F4D07E42}"/>
    <hyperlink ref="N141" r:id="rId100" xr:uid="{C96D9A7A-BDC6-44AB-8494-04FCC9B2EC30}"/>
    <hyperlink ref="N140" r:id="rId101" xr:uid="{5A09944E-8E95-4D2D-91EB-530634CCCB94}"/>
    <hyperlink ref="N138" r:id="rId102" xr:uid="{F84F3F11-7E2C-47DC-BC48-8A6FA5316FE1}"/>
    <hyperlink ref="N119" r:id="rId103" xr:uid="{E0799963-60C4-4B11-9892-7905FC95B4EC}"/>
    <hyperlink ref="N115" r:id="rId104" xr:uid="{94382AE7-A7AC-40BF-9077-1102DBEE57EA}"/>
    <hyperlink ref="N114" r:id="rId105" xr:uid="{7E898EB1-96B3-41D4-8066-6750BFABDC7C}"/>
    <hyperlink ref="N112" r:id="rId106" xr:uid="{0DD55D77-7822-4249-ACE1-B063EEEA33EC}"/>
    <hyperlink ref="N113" r:id="rId107" xr:uid="{095F6226-6C36-4467-91F1-0B4A9AA4750C}"/>
    <hyperlink ref="N111" r:id="rId108" xr:uid="{D1F5EF8E-2345-496B-8109-E0D064AC7711}"/>
    <hyperlink ref="N110" r:id="rId109" xr:uid="{D205D307-6525-4B9B-9399-FD1A7967C8F0}"/>
    <hyperlink ref="N107" r:id="rId110" xr:uid="{9D05C233-1D4D-451B-B878-C95EE1B235DE}"/>
    <hyperlink ref="N157" r:id="rId111" xr:uid="{BD4612EA-9AD1-4F03-817D-2E99CEBBFBD5}"/>
  </hyperlinks>
  <pageMargins left="0.7" right="0.7" top="0.75" bottom="0.75" header="0.3" footer="0.3"/>
  <pageSetup paperSize="9" scale="10" fitToHeight="0" orientation="landscape" r:id="rId112"/>
  <legacyDrawing r:id="rId1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Q124"/>
  <sheetViews>
    <sheetView view="pageBreakPreview" zoomScaleSheetLayoutView="100" workbookViewId="0">
      <pane ySplit="4" topLeftCell="A5" activePane="bottomLeft" state="frozen"/>
      <selection pane="bottomLeft" activeCell="Q130" sqref="Q130"/>
    </sheetView>
  </sheetViews>
  <sheetFormatPr defaultRowHeight="19.5" customHeight="1"/>
  <cols>
    <col min="1" max="1" width="1.375" style="25" customWidth="1"/>
    <col min="2" max="2" width="3.375" style="25" customWidth="1"/>
    <col min="3" max="3" width="10.25" style="25" customWidth="1"/>
    <col min="4" max="4" width="21.75" style="25" customWidth="1"/>
    <col min="5" max="5" width="7.5" style="25" customWidth="1"/>
    <col min="6" max="6" width="3.5" style="25" customWidth="1"/>
    <col min="7" max="7" width="7.5" style="25" customWidth="1"/>
    <col min="8" max="13" width="3.75" style="25" customWidth="1"/>
    <col min="14" max="14" width="4.75" style="25" customWidth="1"/>
    <col min="15" max="16" width="8.375" style="25" customWidth="1"/>
    <col min="17" max="17" width="23.625" style="25" customWidth="1"/>
    <col min="18" max="18" width="9" style="25" customWidth="1"/>
    <col min="19" max="16384" width="9" style="25"/>
  </cols>
  <sheetData>
    <row r="1" spans="2:17" ht="20.25" customHeight="1">
      <c r="B1" s="207" t="s">
        <v>40</v>
      </c>
      <c r="C1" s="26"/>
      <c r="D1" s="33"/>
      <c r="E1" s="257" t="s">
        <v>14</v>
      </c>
      <c r="F1" s="258"/>
      <c r="G1" s="258"/>
      <c r="H1" s="259"/>
      <c r="I1" s="259"/>
      <c r="J1" s="259"/>
      <c r="K1" s="259"/>
      <c r="L1" s="259"/>
      <c r="M1" s="259"/>
      <c r="N1" s="259"/>
      <c r="O1" s="246" t="s">
        <v>821</v>
      </c>
      <c r="P1" s="249" t="s">
        <v>25</v>
      </c>
      <c r="Q1" s="250" t="s">
        <v>5</v>
      </c>
    </row>
    <row r="2" spans="2:17" ht="20.25" customHeight="1">
      <c r="B2" s="208"/>
      <c r="C2" s="252" t="s">
        <v>1333</v>
      </c>
      <c r="D2" s="253"/>
      <c r="E2" s="252"/>
      <c r="F2" s="260"/>
      <c r="G2" s="260"/>
      <c r="H2" s="260"/>
      <c r="I2" s="260"/>
      <c r="J2" s="260"/>
      <c r="K2" s="260"/>
      <c r="L2" s="260"/>
      <c r="M2" s="260"/>
      <c r="N2" s="260"/>
      <c r="O2" s="247"/>
      <c r="P2" s="249"/>
      <c r="Q2" s="251"/>
    </row>
    <row r="3" spans="2:17" ht="20.25" customHeight="1">
      <c r="B3" s="208"/>
      <c r="C3" s="252"/>
      <c r="D3" s="253"/>
      <c r="E3" s="252"/>
      <c r="F3" s="261"/>
      <c r="G3" s="261"/>
      <c r="H3" s="261"/>
      <c r="I3" s="261"/>
      <c r="J3" s="261"/>
      <c r="K3" s="261"/>
      <c r="L3" s="261"/>
      <c r="M3" s="261"/>
      <c r="N3" s="261"/>
      <c r="O3" s="247"/>
      <c r="P3" s="249"/>
      <c r="Q3" s="251"/>
    </row>
    <row r="4" spans="2:17" ht="20.25" customHeight="1">
      <c r="B4" s="209"/>
      <c r="C4" s="27"/>
      <c r="D4" s="34"/>
      <c r="E4" s="262"/>
      <c r="F4" s="263"/>
      <c r="G4" s="263"/>
      <c r="H4" s="263"/>
      <c r="I4" s="263"/>
      <c r="J4" s="263"/>
      <c r="K4" s="263"/>
      <c r="L4" s="263"/>
      <c r="M4" s="263"/>
      <c r="N4" s="263"/>
      <c r="O4" s="248"/>
      <c r="P4" s="249"/>
      <c r="Q4" s="251"/>
    </row>
    <row r="5" spans="2:17" ht="19.5" customHeight="1">
      <c r="B5" s="207">
        <v>23</v>
      </c>
      <c r="C5" s="254" t="s">
        <v>1439</v>
      </c>
      <c r="D5" s="224" t="str">
        <f>IF(B5="","",VLOOKUP(B5,data!$A$1:$CA$300,9,FALSE))</f>
        <v>石井歯科クリニック</v>
      </c>
      <c r="E5" s="223" t="s">
        <v>1241</v>
      </c>
      <c r="F5" s="223"/>
      <c r="G5" s="223"/>
      <c r="H5" s="243" t="s">
        <v>429</v>
      </c>
      <c r="I5" s="244"/>
      <c r="J5" s="244"/>
      <c r="K5" s="244"/>
      <c r="L5" s="244"/>
      <c r="M5" s="244"/>
      <c r="N5" s="245"/>
      <c r="O5" s="211" t="str">
        <f>IF(B5="","",VLOOKUP(B5,data!$A$1:$CA$300,27,FALSE))</f>
        <v>可</v>
      </c>
      <c r="P5" s="211" t="str">
        <f>IF(B5="","",VLOOKUP(B5,data!$A$1:$CA$300,29,FALSE))</f>
        <v>可</v>
      </c>
      <c r="Q5" s="134" t="str">
        <f>HYPERLINK(IF(B5="","",VLOOKUP(B5,data!$A$1:$CA$300,14,FALSE)))</f>
        <v>https://ishii-shika.net</v>
      </c>
    </row>
    <row r="6" spans="2:17" ht="19.5" customHeight="1">
      <c r="B6" s="208"/>
      <c r="C6" s="255"/>
      <c r="D6" s="225"/>
      <c r="E6" s="38" t="str">
        <f>IF(B5="","",VLOOKUP(B5,data!$A$1:$CA$300,19,FALSE))</f>
        <v>09:00</v>
      </c>
      <c r="F6" s="40" t="s">
        <v>8</v>
      </c>
      <c r="G6" s="42" t="str">
        <f>IF(B5="","",VLOOKUP(B5,data!$A$1:$CA$300,20,FALSE))</f>
        <v>12:15</v>
      </c>
      <c r="H6" s="264" t="str">
        <f>IF(B5="","",VLOOKUP(B5,data!$A$1:$CA$300,18,FALSE))</f>
        <v>月曜・火曜・水曜・木曜・金曜・土曜</v>
      </c>
      <c r="I6" s="265"/>
      <c r="J6" s="265"/>
      <c r="K6" s="265"/>
      <c r="L6" s="265"/>
      <c r="M6" s="265"/>
      <c r="N6" s="266"/>
      <c r="O6" s="212"/>
      <c r="P6" s="212"/>
      <c r="Q6" s="210"/>
    </row>
    <row r="7" spans="2:17" ht="19.5" customHeight="1">
      <c r="B7" s="208"/>
      <c r="C7" s="256"/>
      <c r="D7" s="226"/>
      <c r="E7" s="39" t="str">
        <f>IF(B5="","",VLOOKUP(B5,data!$A$1:$CA$300,22,FALSE))</f>
        <v>14:00</v>
      </c>
      <c r="F7" s="41" t="s">
        <v>8</v>
      </c>
      <c r="G7" s="43" t="str">
        <f>IF(B5="","",VLOOKUP(B5,data!$A$1:$CA$300,23,FALSE))</f>
        <v>18:30</v>
      </c>
      <c r="H7" s="267" t="str">
        <f>IF(B5="","",VLOOKUP(B5,data!$A$1:$CA$300,21,FALSE))</f>
        <v>月曜・火曜・水曜・木曜・金曜・土曜</v>
      </c>
      <c r="I7" s="268"/>
      <c r="J7" s="268"/>
      <c r="K7" s="268"/>
      <c r="L7" s="268"/>
      <c r="M7" s="268"/>
      <c r="N7" s="269"/>
      <c r="O7" s="213" t="str">
        <f>IF(B5="","",VLOOKUP(B5,data!$A$1:$CA$300,28,FALSE))</f>
        <v/>
      </c>
      <c r="P7" s="213" t="str">
        <f>IF(B5="","",VLOOKUP(B5,data!$A$1:$CA$300,30,FALSE))</f>
        <v/>
      </c>
      <c r="Q7" s="210"/>
    </row>
    <row r="8" spans="2:17" ht="19.5" customHeight="1">
      <c r="B8" s="208"/>
      <c r="C8" s="28" t="s">
        <v>637</v>
      </c>
      <c r="D8" s="35" t="str">
        <f>IF(B5="","",VLOOKUP(B5,data!$A$1:$CA$300,10,FALSE))</f>
        <v>010-0101</v>
      </c>
      <c r="E8" s="239" t="s">
        <v>292</v>
      </c>
      <c r="F8" s="240"/>
      <c r="G8" s="240"/>
      <c r="H8" s="240"/>
      <c r="I8" s="240"/>
      <c r="J8" s="240"/>
      <c r="K8" s="240"/>
      <c r="L8" s="240"/>
      <c r="M8" s="240"/>
      <c r="N8" s="241"/>
      <c r="O8" s="213"/>
      <c r="P8" s="213"/>
      <c r="Q8" s="210"/>
    </row>
    <row r="9" spans="2:17" ht="19.5" customHeight="1">
      <c r="B9" s="208"/>
      <c r="C9" s="255" t="s">
        <v>515</v>
      </c>
      <c r="D9" s="213" t="str">
        <f>IF(B5="","",VLOOKUP(B5,data!$A$1:$CA$300,11,FALSE))</f>
        <v>潟上市天王長沼40-14</v>
      </c>
      <c r="E9" s="216" t="str">
        <f>IF(B5="","",VLOOKUP(B5,data!$A$1:$CA$300,26,FALSE))</f>
        <v>日曜、祝日、年末年始、お盆</v>
      </c>
      <c r="F9" s="217"/>
      <c r="G9" s="217"/>
      <c r="H9" s="217"/>
      <c r="I9" s="217"/>
      <c r="J9" s="217"/>
      <c r="K9" s="217"/>
      <c r="L9" s="217"/>
      <c r="M9" s="217"/>
      <c r="N9" s="218"/>
      <c r="O9" s="213"/>
      <c r="P9" s="213"/>
      <c r="Q9" s="210"/>
    </row>
    <row r="10" spans="2:17" ht="19.5" customHeight="1">
      <c r="B10" s="208"/>
      <c r="C10" s="255"/>
      <c r="D10" s="213"/>
      <c r="E10" s="216"/>
      <c r="F10" s="217"/>
      <c r="G10" s="217"/>
      <c r="H10" s="217"/>
      <c r="I10" s="217"/>
      <c r="J10" s="217"/>
      <c r="K10" s="217"/>
      <c r="L10" s="217"/>
      <c r="M10" s="217"/>
      <c r="N10" s="218"/>
      <c r="O10" s="213"/>
      <c r="P10" s="213"/>
      <c r="Q10" s="210"/>
    </row>
    <row r="11" spans="2:17" ht="19.5" customHeight="1">
      <c r="B11" s="208"/>
      <c r="C11" s="28" t="s">
        <v>526</v>
      </c>
      <c r="D11" s="36" t="str">
        <f>IF(B5="","",VLOOKUP(B5,data!$A$1:$CA$300,12,FALSE))</f>
        <v>018-873-5111</v>
      </c>
      <c r="E11" s="216" t="str">
        <f>IF(B5="","",VLOOKUP(B5,data!$A$1:$CA$300,78,FALSE))</f>
        <v xml:space="preserve">木曜・土曜の診療終了時間は16：30です。
</v>
      </c>
      <c r="F11" s="217"/>
      <c r="G11" s="217"/>
      <c r="H11" s="217"/>
      <c r="I11" s="217"/>
      <c r="J11" s="217"/>
      <c r="K11" s="217"/>
      <c r="L11" s="217"/>
      <c r="M11" s="217"/>
      <c r="N11" s="218"/>
      <c r="O11" s="213"/>
      <c r="P11" s="213"/>
      <c r="Q11" s="210"/>
    </row>
    <row r="12" spans="2:17" ht="19.5" customHeight="1">
      <c r="B12" s="208"/>
      <c r="C12" s="29" t="s">
        <v>1184</v>
      </c>
      <c r="D12" s="36" t="str">
        <f>IF(B5="","",VLOOKUP(B5,data!$A$1:$CA$300,13,FALSE))</f>
        <v>018-873-6012</v>
      </c>
      <c r="E12" s="216"/>
      <c r="F12" s="217"/>
      <c r="G12" s="217"/>
      <c r="H12" s="217"/>
      <c r="I12" s="217"/>
      <c r="J12" s="217"/>
      <c r="K12" s="217"/>
      <c r="L12" s="217"/>
      <c r="M12" s="217"/>
      <c r="N12" s="218"/>
      <c r="O12" s="213"/>
      <c r="P12" s="213"/>
      <c r="Q12" s="210"/>
    </row>
    <row r="13" spans="2:17" ht="19.5" customHeight="1">
      <c r="B13" s="207">
        <v>24</v>
      </c>
      <c r="C13" s="222" t="s">
        <v>1439</v>
      </c>
      <c r="D13" s="224" t="str">
        <f>IF(B13="","",VLOOKUP(B13,data!$A$1:$CA$300,9,FALSE))</f>
        <v>わかばデンタル
クリニック</v>
      </c>
      <c r="E13" s="242" t="s">
        <v>700</v>
      </c>
      <c r="F13" s="242"/>
      <c r="G13" s="242"/>
      <c r="H13" s="243" t="s">
        <v>1438</v>
      </c>
      <c r="I13" s="244"/>
      <c r="J13" s="244"/>
      <c r="K13" s="244"/>
      <c r="L13" s="244"/>
      <c r="M13" s="244"/>
      <c r="N13" s="245"/>
      <c r="O13" s="211" t="str">
        <f>IF(B13="","",VLOOKUP(B13,data!$A$1:$CA$300,27,FALSE))</f>
        <v>その他</v>
      </c>
      <c r="P13" s="211" t="str">
        <f>IF(B13="","",VLOOKUP(B13,data!$A$1:$CA$300,29,FALSE))</f>
        <v>その他</v>
      </c>
      <c r="Q13" s="134" t="str">
        <f>HYPERLINK(IF(B13="","",VLOOKUP(B13,data!$A$1:$CA$300,14,FALSE)))</f>
        <v>https://wakaba.nanshu.jp/</v>
      </c>
    </row>
    <row r="14" spans="2:17" ht="19.5" customHeight="1">
      <c r="B14" s="208"/>
      <c r="C14" s="215"/>
      <c r="D14" s="225"/>
      <c r="E14" s="38" t="str">
        <f>IF(B13="","",VLOOKUP(B13,data!$A$1:$CA$300,19,FALSE))</f>
        <v>08:00</v>
      </c>
      <c r="F14" s="40" t="s">
        <v>8</v>
      </c>
      <c r="G14" s="42" t="str">
        <f>IF(B13="","",VLOOKUP(B13,data!$A$1:$CA$300,20,FALSE))</f>
        <v>12:00</v>
      </c>
      <c r="H14" s="233" t="str">
        <f>IF(B13="","",VLOOKUP(B13,data!$A$1:$CA$300,18,FALSE))</f>
        <v>月曜・火曜・水曜・木曜・金曜・土曜・日曜</v>
      </c>
      <c r="I14" s="234"/>
      <c r="J14" s="234"/>
      <c r="K14" s="234"/>
      <c r="L14" s="234"/>
      <c r="M14" s="234"/>
      <c r="N14" s="235"/>
      <c r="O14" s="212"/>
      <c r="P14" s="212"/>
      <c r="Q14" s="210"/>
    </row>
    <row r="15" spans="2:17" ht="19.5" customHeight="1">
      <c r="B15" s="208"/>
      <c r="C15" s="223"/>
      <c r="D15" s="226"/>
      <c r="E15" s="39" t="str">
        <f>IF(B13="","",VLOOKUP(B13,data!$A$1:$CA$300,22,FALSE))</f>
        <v>14:00</v>
      </c>
      <c r="F15" s="41" t="s">
        <v>8</v>
      </c>
      <c r="G15" s="43" t="str">
        <f>IF(B13="","",VLOOKUP(B13,data!$A$1:$CA$300,23,FALSE))</f>
        <v>18:00</v>
      </c>
      <c r="H15" s="236" t="str">
        <f>IF(B13="","",VLOOKUP(B13,data!$A$1:$CA$300,21,FALSE))</f>
        <v>月曜・火曜・水曜・木曜・金曜・土曜・日曜</v>
      </c>
      <c r="I15" s="237"/>
      <c r="J15" s="237"/>
      <c r="K15" s="237"/>
      <c r="L15" s="237"/>
      <c r="M15" s="237"/>
      <c r="N15" s="238"/>
      <c r="O15" s="213" t="str">
        <f>IF(B13="","",VLOOKUP(B13,data!$A$1:$CA$300,28,FALSE))</f>
        <v>決まってる施設に出向いてます</v>
      </c>
      <c r="P15" s="213" t="str">
        <f>IF(B13="","",VLOOKUP(B13,data!$A$1:$CA$300,30,FALSE))</f>
        <v>決まってる施設に出向いてます</v>
      </c>
      <c r="Q15" s="210"/>
    </row>
    <row r="16" spans="2:17" ht="19.5" customHeight="1">
      <c r="B16" s="208"/>
      <c r="C16" s="30" t="s">
        <v>637</v>
      </c>
      <c r="D16" s="35" t="str">
        <f>IF(B13="","",VLOOKUP(B13,data!$A$1:$CA$300,10,FALSE))</f>
        <v>010-0101</v>
      </c>
      <c r="E16" s="239" t="s">
        <v>1437</v>
      </c>
      <c r="F16" s="240"/>
      <c r="G16" s="240"/>
      <c r="H16" s="240"/>
      <c r="I16" s="240"/>
      <c r="J16" s="240"/>
      <c r="K16" s="240"/>
      <c r="L16" s="240"/>
      <c r="M16" s="240"/>
      <c r="N16" s="241"/>
      <c r="O16" s="213"/>
      <c r="P16" s="213"/>
      <c r="Q16" s="210"/>
    </row>
    <row r="17" spans="2:17" ht="19.5" customHeight="1">
      <c r="B17" s="208"/>
      <c r="C17" s="215" t="s">
        <v>515</v>
      </c>
      <c r="D17" s="213" t="str">
        <f>IF(B13="","",VLOOKUP(B13,data!$A$1:$CA$300,11,FALSE))</f>
        <v>潟上市天王字上北野60-1</v>
      </c>
      <c r="E17" s="216" t="str">
        <f>IF(B13="","",VLOOKUP(B13,data!$A$1:$CA$300,26,FALSE))</f>
        <v>祝日、年末年始、お盆、ゴールデンウィーク</v>
      </c>
      <c r="F17" s="217"/>
      <c r="G17" s="217"/>
      <c r="H17" s="217"/>
      <c r="I17" s="217"/>
      <c r="J17" s="217"/>
      <c r="K17" s="217"/>
      <c r="L17" s="217"/>
      <c r="M17" s="217"/>
      <c r="N17" s="218"/>
      <c r="O17" s="213"/>
      <c r="P17" s="213"/>
      <c r="Q17" s="210"/>
    </row>
    <row r="18" spans="2:17" ht="19.5" customHeight="1">
      <c r="B18" s="208"/>
      <c r="C18" s="215"/>
      <c r="D18" s="213"/>
      <c r="E18" s="216"/>
      <c r="F18" s="217"/>
      <c r="G18" s="217"/>
      <c r="H18" s="217"/>
      <c r="I18" s="217"/>
      <c r="J18" s="217"/>
      <c r="K18" s="217"/>
      <c r="L18" s="217"/>
      <c r="M18" s="217"/>
      <c r="N18" s="218"/>
      <c r="O18" s="213"/>
      <c r="P18" s="213"/>
      <c r="Q18" s="210"/>
    </row>
    <row r="19" spans="2:17" ht="19.5" customHeight="1">
      <c r="B19" s="208"/>
      <c r="C19" s="30" t="s">
        <v>526</v>
      </c>
      <c r="D19" s="36" t="str">
        <f>IF(B13="","",VLOOKUP(B13,data!$A$1:$CA$300,12,FALSE))</f>
        <v xml:space="preserve">018-872-1181    </v>
      </c>
      <c r="E19" s="216" t="str">
        <f>IF(B13="","",VLOOKUP(B13,data!$A$1:$CA$300,78,FALSE))</f>
        <v/>
      </c>
      <c r="F19" s="217"/>
      <c r="G19" s="217"/>
      <c r="H19" s="217"/>
      <c r="I19" s="217"/>
      <c r="J19" s="217"/>
      <c r="K19" s="217"/>
      <c r="L19" s="217"/>
      <c r="M19" s="217"/>
      <c r="N19" s="218"/>
      <c r="O19" s="213"/>
      <c r="P19" s="213"/>
      <c r="Q19" s="210"/>
    </row>
    <row r="20" spans="2:17" ht="19.5" customHeight="1">
      <c r="B20" s="208"/>
      <c r="C20" s="31" t="s">
        <v>1184</v>
      </c>
      <c r="D20" s="36" t="str">
        <f>IF(B13="","",VLOOKUP(B13,data!$A$1:$CA$300,13,FALSE))</f>
        <v>018-872-1182</v>
      </c>
      <c r="E20" s="216"/>
      <c r="F20" s="217"/>
      <c r="G20" s="217"/>
      <c r="H20" s="217"/>
      <c r="I20" s="217"/>
      <c r="J20" s="217"/>
      <c r="K20" s="217"/>
      <c r="L20" s="217"/>
      <c r="M20" s="217"/>
      <c r="N20" s="218"/>
      <c r="O20" s="213"/>
      <c r="P20" s="213"/>
      <c r="Q20" s="210"/>
    </row>
    <row r="21" spans="2:17" ht="19.5" customHeight="1">
      <c r="B21" s="207">
        <v>25</v>
      </c>
      <c r="C21" s="222" t="s">
        <v>1439</v>
      </c>
      <c r="D21" s="224" t="str">
        <f>IF(B21="","",VLOOKUP(B21,data!$A$1:$CA$300,9,FALSE))</f>
        <v>でとまち歯科
クリニック</v>
      </c>
      <c r="E21" s="242" t="s">
        <v>700</v>
      </c>
      <c r="F21" s="242"/>
      <c r="G21" s="242"/>
      <c r="H21" s="243" t="s">
        <v>1438</v>
      </c>
      <c r="I21" s="244"/>
      <c r="J21" s="244"/>
      <c r="K21" s="244"/>
      <c r="L21" s="244"/>
      <c r="M21" s="244"/>
      <c r="N21" s="245"/>
      <c r="O21" s="211" t="str">
        <f>IF(B21="","",VLOOKUP(B21,data!$A$1:$CA$300,27,FALSE))</f>
        <v>不可</v>
      </c>
      <c r="P21" s="211" t="str">
        <f>IF(B21="","",VLOOKUP(B21,data!$A$1:$CA$300,29,FALSE))</f>
        <v>不可</v>
      </c>
      <c r="Q21" s="210" t="str">
        <f>IF(B21="","",VLOOKUP(B21,data!$A$1:$CA$300,14,FALSE))</f>
        <v/>
      </c>
    </row>
    <row r="22" spans="2:17" ht="19.5" customHeight="1">
      <c r="B22" s="208"/>
      <c r="C22" s="215"/>
      <c r="D22" s="225"/>
      <c r="E22" s="38" t="str">
        <f>IF(B21="","",VLOOKUP(B21,data!$A$1:$CA$300,19,FALSE))</f>
        <v>10:00</v>
      </c>
      <c r="F22" s="40" t="s">
        <v>8</v>
      </c>
      <c r="G22" s="42" t="str">
        <f>IF(B21="","",VLOOKUP(B21,data!$A$1:$CA$300,20,FALSE))</f>
        <v>12:00</v>
      </c>
      <c r="H22" s="233" t="str">
        <f>IF(B21="","",VLOOKUP(B21,data!$A$1:$CA$300,18,FALSE))</f>
        <v>月曜・火曜・木曜・金曜・土曜</v>
      </c>
      <c r="I22" s="234"/>
      <c r="J22" s="234"/>
      <c r="K22" s="234"/>
      <c r="L22" s="234"/>
      <c r="M22" s="234"/>
      <c r="N22" s="235"/>
      <c r="O22" s="212"/>
      <c r="P22" s="212"/>
      <c r="Q22" s="210"/>
    </row>
    <row r="23" spans="2:17" ht="19.5" customHeight="1">
      <c r="B23" s="208"/>
      <c r="C23" s="223"/>
      <c r="D23" s="226"/>
      <c r="E23" s="39" t="str">
        <f>IF(B21="","",VLOOKUP(B21,data!$A$1:$CA$300,22,FALSE))</f>
        <v>14:00</v>
      </c>
      <c r="F23" s="41" t="s">
        <v>8</v>
      </c>
      <c r="G23" s="43" t="str">
        <f>IF(B21="","",VLOOKUP(B21,data!$A$1:$CA$300,23,FALSE))</f>
        <v>19:00</v>
      </c>
      <c r="H23" s="236" t="str">
        <f>IF(B21="","",VLOOKUP(B21,data!$A$1:$CA$300,21,FALSE))</f>
        <v>月曜・火曜・木曜・金曜</v>
      </c>
      <c r="I23" s="237"/>
      <c r="J23" s="237"/>
      <c r="K23" s="237"/>
      <c r="L23" s="237"/>
      <c r="M23" s="237"/>
      <c r="N23" s="238"/>
      <c r="O23" s="213" t="str">
        <f>IF(B21="","",VLOOKUP(B21,data!$A$1:$CA$300,28,FALSE))</f>
        <v/>
      </c>
      <c r="P23" s="213" t="str">
        <f>IF(B21="","",VLOOKUP(B21,data!$A$1:$CA$300,30,FALSE))</f>
        <v/>
      </c>
      <c r="Q23" s="210"/>
    </row>
    <row r="24" spans="2:17" ht="19.5" customHeight="1">
      <c r="B24" s="208"/>
      <c r="C24" s="30" t="s">
        <v>637</v>
      </c>
      <c r="D24" s="35" t="str">
        <f>IF(B21="","",VLOOKUP(B21,data!$A$1:$CA$300,10,FALSE))</f>
        <v>010-0201</v>
      </c>
      <c r="E24" s="239" t="s">
        <v>1437</v>
      </c>
      <c r="F24" s="240"/>
      <c r="G24" s="240"/>
      <c r="H24" s="240"/>
      <c r="I24" s="240"/>
      <c r="J24" s="240"/>
      <c r="K24" s="240"/>
      <c r="L24" s="240"/>
      <c r="M24" s="240"/>
      <c r="N24" s="241"/>
      <c r="O24" s="213"/>
      <c r="P24" s="213"/>
      <c r="Q24" s="210"/>
    </row>
    <row r="25" spans="2:17" ht="19.5" customHeight="1">
      <c r="B25" s="208"/>
      <c r="C25" s="215" t="s">
        <v>515</v>
      </c>
      <c r="D25" s="213" t="str">
        <f>IF(B21="","",VLOOKUP(B21,data!$A$1:$CA$300,11,FALSE))</f>
        <v>潟上市天王字北野223-244</v>
      </c>
      <c r="E25" s="216" t="str">
        <f>IF(B21="","",VLOOKUP(B21,data!$A$1:$CA$300,26,FALSE))</f>
        <v>水曜、日曜、祝日、年末年始、お盆</v>
      </c>
      <c r="F25" s="217"/>
      <c r="G25" s="217"/>
      <c r="H25" s="217"/>
      <c r="I25" s="217"/>
      <c r="J25" s="217"/>
      <c r="K25" s="217"/>
      <c r="L25" s="217"/>
      <c r="M25" s="217"/>
      <c r="N25" s="218"/>
      <c r="O25" s="213"/>
      <c r="P25" s="213"/>
      <c r="Q25" s="210"/>
    </row>
    <row r="26" spans="2:17" ht="19.5" customHeight="1">
      <c r="B26" s="208"/>
      <c r="C26" s="215"/>
      <c r="D26" s="213"/>
      <c r="E26" s="216"/>
      <c r="F26" s="217"/>
      <c r="G26" s="217"/>
      <c r="H26" s="217"/>
      <c r="I26" s="217"/>
      <c r="J26" s="217"/>
      <c r="K26" s="217"/>
      <c r="L26" s="217"/>
      <c r="M26" s="217"/>
      <c r="N26" s="218"/>
      <c r="O26" s="213"/>
      <c r="P26" s="213"/>
      <c r="Q26" s="210"/>
    </row>
    <row r="27" spans="2:17" ht="19.5" customHeight="1">
      <c r="B27" s="208"/>
      <c r="C27" s="30" t="s">
        <v>526</v>
      </c>
      <c r="D27" s="36" t="str">
        <f>IF(B21="","",VLOOKUP(B21,data!$A$1:$CA$300,12,FALSE))</f>
        <v>018-870-6511</v>
      </c>
      <c r="E27" s="216" t="str">
        <f>IF(B21="","",VLOOKUP(B21,data!$A$1:$CA$300,78,FALSE))</f>
        <v/>
      </c>
      <c r="F27" s="217"/>
      <c r="G27" s="217"/>
      <c r="H27" s="217"/>
      <c r="I27" s="217"/>
      <c r="J27" s="217"/>
      <c r="K27" s="217"/>
      <c r="L27" s="217"/>
      <c r="M27" s="217"/>
      <c r="N27" s="218"/>
      <c r="O27" s="213"/>
      <c r="P27" s="213"/>
      <c r="Q27" s="210"/>
    </row>
    <row r="28" spans="2:17" ht="19.5" customHeight="1">
      <c r="B28" s="209"/>
      <c r="C28" s="32" t="s">
        <v>1184</v>
      </c>
      <c r="D28" s="37" t="str">
        <f>IF(B21="","",VLOOKUP(B21,data!$A$1:$CA$300,13,FALSE))</f>
        <v>018-870-6511</v>
      </c>
      <c r="E28" s="219"/>
      <c r="F28" s="220"/>
      <c r="G28" s="220"/>
      <c r="H28" s="220"/>
      <c r="I28" s="220"/>
      <c r="J28" s="220"/>
      <c r="K28" s="220"/>
      <c r="L28" s="220"/>
      <c r="M28" s="220"/>
      <c r="N28" s="221"/>
      <c r="O28" s="214"/>
      <c r="P28" s="214"/>
      <c r="Q28" s="210"/>
    </row>
    <row r="29" spans="2:17" ht="19.5" customHeight="1">
      <c r="B29" s="207">
        <v>26</v>
      </c>
      <c r="C29" s="222" t="s">
        <v>1439</v>
      </c>
      <c r="D29" s="224" t="str">
        <f>IF(B29="","",VLOOKUP(B29,data!$A$1:$CA$300,9,FALSE))</f>
        <v>よねざわ歯科医院</v>
      </c>
      <c r="E29" s="242" t="s">
        <v>700</v>
      </c>
      <c r="F29" s="242"/>
      <c r="G29" s="242"/>
      <c r="H29" s="243" t="s">
        <v>1438</v>
      </c>
      <c r="I29" s="244"/>
      <c r="J29" s="244"/>
      <c r="K29" s="244"/>
      <c r="L29" s="244"/>
      <c r="M29" s="244"/>
      <c r="N29" s="245"/>
      <c r="O29" s="211" t="str">
        <f>IF(B29="","",VLOOKUP(B29,data!$A$1:$CA$300,27,FALSE))</f>
        <v>可</v>
      </c>
      <c r="P29" s="211" t="str">
        <f>IF(B29="","",VLOOKUP(B29,data!$A$1:$CA$300,29,FALSE))</f>
        <v>可</v>
      </c>
      <c r="Q29" s="210" t="str">
        <f>IF(B29="","",VLOOKUP(B29,data!$A$1:$CA$300,14,FALSE))</f>
        <v/>
      </c>
    </row>
    <row r="30" spans="2:17" ht="19.5" customHeight="1">
      <c r="B30" s="208"/>
      <c r="C30" s="215"/>
      <c r="D30" s="225"/>
      <c r="E30" s="38" t="str">
        <f>IF(B29="","",VLOOKUP(B29,data!$A$1:$CA$300,19,FALSE))</f>
        <v>09:00</v>
      </c>
      <c r="F30" s="40" t="s">
        <v>8</v>
      </c>
      <c r="G30" s="42" t="str">
        <f>IF(B29="","",VLOOKUP(B29,data!$A$1:$CA$300,20,FALSE))</f>
        <v>12:00</v>
      </c>
      <c r="H30" s="233" t="str">
        <f>IF(B29="","",VLOOKUP(B29,data!$A$1:$CA$300,18,FALSE))</f>
        <v>月曜・火曜・水曜・木曜・金曜・土曜</v>
      </c>
      <c r="I30" s="234"/>
      <c r="J30" s="234"/>
      <c r="K30" s="234"/>
      <c r="L30" s="234"/>
      <c r="M30" s="234"/>
      <c r="N30" s="235"/>
      <c r="O30" s="212"/>
      <c r="P30" s="212"/>
      <c r="Q30" s="210"/>
    </row>
    <row r="31" spans="2:17" ht="19.5" customHeight="1">
      <c r="B31" s="208"/>
      <c r="C31" s="223"/>
      <c r="D31" s="226"/>
      <c r="E31" s="39" t="str">
        <f>IF(B29="","",VLOOKUP(B29,data!$A$1:$CA$300,22,FALSE))</f>
        <v>14:00</v>
      </c>
      <c r="F31" s="41" t="s">
        <v>8</v>
      </c>
      <c r="G31" s="43" t="str">
        <f>IF(B29="","",VLOOKUP(B29,data!$A$1:$CA$300,23,FALSE))</f>
        <v>18:30</v>
      </c>
      <c r="H31" s="236" t="str">
        <f>IF(B29="","",VLOOKUP(B29,data!$A$1:$CA$300,21,FALSE))</f>
        <v>月曜・火曜・木曜・金曜・土曜</v>
      </c>
      <c r="I31" s="237"/>
      <c r="J31" s="237"/>
      <c r="K31" s="237"/>
      <c r="L31" s="237"/>
      <c r="M31" s="237"/>
      <c r="N31" s="238"/>
      <c r="O31" s="213" t="str">
        <f>IF(B29="","",VLOOKUP(B29,data!$A$1:$CA$300,28,FALSE))</f>
        <v/>
      </c>
      <c r="P31" s="213" t="str">
        <f>IF(B29="","",VLOOKUP(B29,data!$A$1:$CA$300,30,FALSE))</f>
        <v/>
      </c>
      <c r="Q31" s="210"/>
    </row>
    <row r="32" spans="2:17" ht="19.5" customHeight="1">
      <c r="B32" s="208"/>
      <c r="C32" s="30" t="s">
        <v>637</v>
      </c>
      <c r="D32" s="35" t="str">
        <f>IF(B29="","",VLOOKUP(B29,data!$A$1:$CA$300,10,FALSE))</f>
        <v>010-0201</v>
      </c>
      <c r="E32" s="239" t="s">
        <v>1437</v>
      </c>
      <c r="F32" s="240"/>
      <c r="G32" s="240"/>
      <c r="H32" s="240"/>
      <c r="I32" s="240"/>
      <c r="J32" s="240"/>
      <c r="K32" s="240"/>
      <c r="L32" s="240"/>
      <c r="M32" s="240"/>
      <c r="N32" s="241"/>
      <c r="O32" s="213"/>
      <c r="P32" s="213"/>
      <c r="Q32" s="210"/>
    </row>
    <row r="33" spans="2:17" ht="19.5" customHeight="1">
      <c r="B33" s="208"/>
      <c r="C33" s="215" t="s">
        <v>515</v>
      </c>
      <c r="D33" s="213" t="str">
        <f>IF(B29="","",VLOOKUP(B29,data!$A$1:$CA$300,11,FALSE))</f>
        <v>潟上市天王字上江川47-342</v>
      </c>
      <c r="E33" s="216" t="str">
        <f>IF(B29="","",VLOOKUP(B29,data!$A$1:$CA$300,26,FALSE))</f>
        <v>日曜、祝日、12/31〜1/3</v>
      </c>
      <c r="F33" s="217"/>
      <c r="G33" s="217"/>
      <c r="H33" s="217"/>
      <c r="I33" s="217"/>
      <c r="J33" s="217"/>
      <c r="K33" s="217"/>
      <c r="L33" s="217"/>
      <c r="M33" s="217"/>
      <c r="N33" s="218"/>
      <c r="O33" s="213"/>
      <c r="P33" s="213"/>
      <c r="Q33" s="210"/>
    </row>
    <row r="34" spans="2:17" ht="19.5" customHeight="1">
      <c r="B34" s="208"/>
      <c r="C34" s="215"/>
      <c r="D34" s="213"/>
      <c r="E34" s="216"/>
      <c r="F34" s="217"/>
      <c r="G34" s="217"/>
      <c r="H34" s="217"/>
      <c r="I34" s="217"/>
      <c r="J34" s="217"/>
      <c r="K34" s="217"/>
      <c r="L34" s="217"/>
      <c r="M34" s="217"/>
      <c r="N34" s="218"/>
      <c r="O34" s="213"/>
      <c r="P34" s="213"/>
      <c r="Q34" s="210"/>
    </row>
    <row r="35" spans="2:17" ht="19.5" customHeight="1">
      <c r="B35" s="208"/>
      <c r="C35" s="30" t="s">
        <v>526</v>
      </c>
      <c r="D35" s="36" t="str">
        <f>IF(B29="","",VLOOKUP(B29,data!$A$1:$CA$300,12,FALSE))</f>
        <v>018-878-2363</v>
      </c>
      <c r="E35" s="227" t="str">
        <f>IF(B29="","",VLOOKUP(B29,data!$A$1:$CA$300,78,FALSE))</f>
        <v/>
      </c>
      <c r="F35" s="228"/>
      <c r="G35" s="228"/>
      <c r="H35" s="228"/>
      <c r="I35" s="228"/>
      <c r="J35" s="228"/>
      <c r="K35" s="228"/>
      <c r="L35" s="228"/>
      <c r="M35" s="228"/>
      <c r="N35" s="229"/>
      <c r="O35" s="213"/>
      <c r="P35" s="213"/>
      <c r="Q35" s="210"/>
    </row>
    <row r="36" spans="2:17" ht="19.5" customHeight="1">
      <c r="B36" s="209"/>
      <c r="C36" s="32" t="s">
        <v>1184</v>
      </c>
      <c r="D36" s="37" t="str">
        <f>IF(B29="","",VLOOKUP(B29,data!$A$1:$CA$300,13,FALSE))</f>
        <v>018-878-2636</v>
      </c>
      <c r="E36" s="230"/>
      <c r="F36" s="231"/>
      <c r="G36" s="231"/>
      <c r="H36" s="231"/>
      <c r="I36" s="231"/>
      <c r="J36" s="231"/>
      <c r="K36" s="231"/>
      <c r="L36" s="231"/>
      <c r="M36" s="231"/>
      <c r="N36" s="232"/>
      <c r="O36" s="214"/>
      <c r="P36" s="214"/>
      <c r="Q36" s="210"/>
    </row>
    <row r="37" spans="2:17" ht="19.5" customHeight="1">
      <c r="B37" s="207">
        <v>27</v>
      </c>
      <c r="C37" s="222" t="s">
        <v>1439</v>
      </c>
      <c r="D37" s="224" t="str">
        <f>IF(B37="","",VLOOKUP(B37,data!$A$1:$CA$300,9,FALSE))</f>
        <v>おおくぼ歯科診療所</v>
      </c>
      <c r="E37" s="223" t="s">
        <v>700</v>
      </c>
      <c r="F37" s="223"/>
      <c r="G37" s="223"/>
      <c r="H37" s="243" t="s">
        <v>1438</v>
      </c>
      <c r="I37" s="244"/>
      <c r="J37" s="244"/>
      <c r="K37" s="244"/>
      <c r="L37" s="244"/>
      <c r="M37" s="244"/>
      <c r="N37" s="245"/>
      <c r="O37" s="211" t="str">
        <f>IF(B37="","",VLOOKUP(B37,data!$A$1:$CA$300,27,FALSE))</f>
        <v>不可</v>
      </c>
      <c r="P37" s="211" t="str">
        <f>IF(B37="","",VLOOKUP(B37,data!$A$1:$CA$300,29,FALSE))</f>
        <v>不可</v>
      </c>
      <c r="Q37" s="210" t="str">
        <f>IF(B37="","",VLOOKUP(B37,data!$A$1:$CA$300,14,FALSE))</f>
        <v/>
      </c>
    </row>
    <row r="38" spans="2:17" ht="19.5" customHeight="1">
      <c r="B38" s="208"/>
      <c r="C38" s="215"/>
      <c r="D38" s="225"/>
      <c r="E38" s="38" t="str">
        <f>IF(B37="","",VLOOKUP(B37,data!$A$1:$CA$300,19,FALSE))</f>
        <v>09:00</v>
      </c>
      <c r="F38" s="40" t="s">
        <v>8</v>
      </c>
      <c r="G38" s="42" t="str">
        <f>IF(B37="","",VLOOKUP(B37,data!$A$1:$CA$300,20,FALSE))</f>
        <v>12:30</v>
      </c>
      <c r="H38" s="233" t="str">
        <f>IF(B37="","",VLOOKUP(B37,data!$A$1:$CA$300,18,FALSE))</f>
        <v>月曜・火曜・水曜・木曜・金曜・土曜</v>
      </c>
      <c r="I38" s="234"/>
      <c r="J38" s="234"/>
      <c r="K38" s="234"/>
      <c r="L38" s="234"/>
      <c r="M38" s="234"/>
      <c r="N38" s="235"/>
      <c r="O38" s="212"/>
      <c r="P38" s="212"/>
      <c r="Q38" s="210"/>
    </row>
    <row r="39" spans="2:17" ht="19.5" customHeight="1">
      <c r="B39" s="208"/>
      <c r="C39" s="223"/>
      <c r="D39" s="226"/>
      <c r="E39" s="39" t="str">
        <f>IF(B37="","",VLOOKUP(B37,data!$A$1:$CA$300,22,FALSE))</f>
        <v>14:30</v>
      </c>
      <c r="F39" s="41" t="s">
        <v>8</v>
      </c>
      <c r="G39" s="43" t="str">
        <f>IF(B37="","",VLOOKUP(B37,data!$A$1:$CA$300,23,FALSE))</f>
        <v>18:00</v>
      </c>
      <c r="H39" s="236" t="str">
        <f>IF(B37="","",VLOOKUP(B37,data!$A$1:$CA$300,21,FALSE))</f>
        <v>月曜・火曜・水曜・木曜・金曜・土曜</v>
      </c>
      <c r="I39" s="237"/>
      <c r="J39" s="237"/>
      <c r="K39" s="237"/>
      <c r="L39" s="237"/>
      <c r="M39" s="237"/>
      <c r="N39" s="238"/>
      <c r="O39" s="213" t="str">
        <f>IF(B37="","",VLOOKUP(B37,data!$A$1:$CA$300,28,FALSE))</f>
        <v/>
      </c>
      <c r="P39" s="213" t="str">
        <f>IF(B37="","",VLOOKUP(B37,data!$A$1:$CA$300,30,FALSE))</f>
        <v/>
      </c>
      <c r="Q39" s="210"/>
    </row>
    <row r="40" spans="2:17" ht="19.5" customHeight="1">
      <c r="B40" s="208"/>
      <c r="C40" s="30" t="s">
        <v>637</v>
      </c>
      <c r="D40" s="35" t="str">
        <f>IF(B37="","",VLOOKUP(B37,data!$A$1:$CA$300,10,FALSE))</f>
        <v>018‐1401</v>
      </c>
      <c r="E40" s="239" t="s">
        <v>1437</v>
      </c>
      <c r="F40" s="240"/>
      <c r="G40" s="240"/>
      <c r="H40" s="240"/>
      <c r="I40" s="240"/>
      <c r="J40" s="240"/>
      <c r="K40" s="240"/>
      <c r="L40" s="240"/>
      <c r="M40" s="240"/>
      <c r="N40" s="241"/>
      <c r="O40" s="213"/>
      <c r="P40" s="213"/>
      <c r="Q40" s="210"/>
    </row>
    <row r="41" spans="2:17" ht="19.5" customHeight="1">
      <c r="B41" s="208"/>
      <c r="C41" s="215" t="s">
        <v>515</v>
      </c>
      <c r="D41" s="213" t="str">
        <f>IF(B37="","",VLOOKUP(B37,data!$A$1:$CA$300,11,FALSE))</f>
        <v>潟上市昭和大久保字街道下96-3</v>
      </c>
      <c r="E41" s="216" t="str">
        <f>IF(B37="","",VLOOKUP(B37,data!$A$1:$CA$300,26,FALSE))</f>
        <v>日曜、祝日、年末年始、お盆</v>
      </c>
      <c r="F41" s="217"/>
      <c r="G41" s="217"/>
      <c r="H41" s="217"/>
      <c r="I41" s="217"/>
      <c r="J41" s="217"/>
      <c r="K41" s="217"/>
      <c r="L41" s="217"/>
      <c r="M41" s="217"/>
      <c r="N41" s="218"/>
      <c r="O41" s="213"/>
      <c r="P41" s="213"/>
      <c r="Q41" s="210"/>
    </row>
    <row r="42" spans="2:17" ht="19.5" customHeight="1">
      <c r="B42" s="208"/>
      <c r="C42" s="215"/>
      <c r="D42" s="213"/>
      <c r="E42" s="216"/>
      <c r="F42" s="217"/>
      <c r="G42" s="217"/>
      <c r="H42" s="217"/>
      <c r="I42" s="217"/>
      <c r="J42" s="217"/>
      <c r="K42" s="217"/>
      <c r="L42" s="217"/>
      <c r="M42" s="217"/>
      <c r="N42" s="218"/>
      <c r="O42" s="213"/>
      <c r="P42" s="213"/>
      <c r="Q42" s="210"/>
    </row>
    <row r="43" spans="2:17" ht="19.5" customHeight="1">
      <c r="B43" s="208"/>
      <c r="C43" s="30" t="s">
        <v>526</v>
      </c>
      <c r="D43" s="36" t="str">
        <f>IF(B37="","",VLOOKUP(B37,data!$A$1:$CA$300,12,FALSE))</f>
        <v>018‐877‐7111</v>
      </c>
      <c r="E43" s="216" t="str">
        <f>IF(B37="","",VLOOKUP(B37,data!$A$1:$CA$300,78,FALSE))</f>
        <v/>
      </c>
      <c r="F43" s="217"/>
      <c r="G43" s="217"/>
      <c r="H43" s="217"/>
      <c r="I43" s="217"/>
      <c r="J43" s="217"/>
      <c r="K43" s="217"/>
      <c r="L43" s="217"/>
      <c r="M43" s="217"/>
      <c r="N43" s="218"/>
      <c r="O43" s="213"/>
      <c r="P43" s="213"/>
      <c r="Q43" s="210"/>
    </row>
    <row r="44" spans="2:17" ht="19.5" customHeight="1">
      <c r="B44" s="209"/>
      <c r="C44" s="32" t="s">
        <v>1184</v>
      </c>
      <c r="D44" s="37" t="str">
        <f>IF(B37="","",VLOOKUP(B37,data!$A$1:$CA$300,13,FALSE))</f>
        <v>018-877-7113</v>
      </c>
      <c r="E44" s="219"/>
      <c r="F44" s="220"/>
      <c r="G44" s="220"/>
      <c r="H44" s="220"/>
      <c r="I44" s="220"/>
      <c r="J44" s="220"/>
      <c r="K44" s="220"/>
      <c r="L44" s="220"/>
      <c r="M44" s="220"/>
      <c r="N44" s="221"/>
      <c r="O44" s="214"/>
      <c r="P44" s="214"/>
      <c r="Q44" s="210"/>
    </row>
    <row r="45" spans="2:17" ht="19.5" customHeight="1">
      <c r="B45" s="207">
        <v>28</v>
      </c>
      <c r="C45" s="222" t="s">
        <v>1439</v>
      </c>
      <c r="D45" s="224" t="str">
        <f>IF(B45="","",VLOOKUP(B45,data!$A$1:$CA$300,9,FALSE))</f>
        <v>大坂歯科医院</v>
      </c>
      <c r="E45" s="223" t="s">
        <v>700</v>
      </c>
      <c r="F45" s="223"/>
      <c r="G45" s="223"/>
      <c r="H45" s="243" t="s">
        <v>1438</v>
      </c>
      <c r="I45" s="244"/>
      <c r="J45" s="244"/>
      <c r="K45" s="244"/>
      <c r="L45" s="244"/>
      <c r="M45" s="244"/>
      <c r="N45" s="245"/>
      <c r="O45" s="211" t="str">
        <f>IF(B45="","",VLOOKUP(B45,data!$A$1:$CA$300,27,FALSE))</f>
        <v>不可</v>
      </c>
      <c r="P45" s="211" t="str">
        <f>IF(B45="","",VLOOKUP(B45,data!$A$1:$CA$300,29,FALSE))</f>
        <v>不可</v>
      </c>
      <c r="Q45" s="210" t="str">
        <f>IF(B45="","",VLOOKUP(B45,data!$A$1:$CA$300,14,FALSE))</f>
        <v/>
      </c>
    </row>
    <row r="46" spans="2:17" ht="19.5" customHeight="1">
      <c r="B46" s="208"/>
      <c r="C46" s="215"/>
      <c r="D46" s="225"/>
      <c r="E46" s="38" t="str">
        <f>IF(B45="","",VLOOKUP(B45,data!$A$1:$CA$300,19,FALSE))</f>
        <v>09:00</v>
      </c>
      <c r="F46" s="40" t="s">
        <v>8</v>
      </c>
      <c r="G46" s="42" t="str">
        <f>IF(B45="","",VLOOKUP(B45,data!$A$1:$CA$300,20,FALSE))</f>
        <v>12:00</v>
      </c>
      <c r="H46" s="233" t="str">
        <f>IF(B45="","",VLOOKUP(B45,data!$A$1:$CA$300,18,FALSE))</f>
        <v>月曜・火曜・木曜・金曜・土曜</v>
      </c>
      <c r="I46" s="234"/>
      <c r="J46" s="234"/>
      <c r="K46" s="234"/>
      <c r="L46" s="234"/>
      <c r="M46" s="234"/>
      <c r="N46" s="235"/>
      <c r="O46" s="212"/>
      <c r="P46" s="212"/>
      <c r="Q46" s="210"/>
    </row>
    <row r="47" spans="2:17" ht="19.5" customHeight="1">
      <c r="B47" s="208"/>
      <c r="C47" s="223"/>
      <c r="D47" s="226"/>
      <c r="E47" s="39" t="str">
        <f>IF(B45="","",VLOOKUP(B45,data!$A$1:$CA$300,22,FALSE))</f>
        <v>14:00</v>
      </c>
      <c r="F47" s="41" t="s">
        <v>8</v>
      </c>
      <c r="G47" s="43" t="str">
        <f>IF(B45="","",VLOOKUP(B45,data!$A$1:$CA$300,23,FALSE))</f>
        <v>18:00</v>
      </c>
      <c r="H47" s="236" t="str">
        <f>IF(B45="","",VLOOKUP(B45,data!$A$1:$CA$300,21,FALSE))</f>
        <v>月曜・火曜・金曜・木曜</v>
      </c>
      <c r="I47" s="237"/>
      <c r="J47" s="237"/>
      <c r="K47" s="237"/>
      <c r="L47" s="237"/>
      <c r="M47" s="237"/>
      <c r="N47" s="238"/>
      <c r="O47" s="213" t="str">
        <f>IF(B45="","",VLOOKUP(B45,data!$A$1:$CA$300,28,FALSE))</f>
        <v/>
      </c>
      <c r="P47" s="213" t="str">
        <f>IF(B45="","",VLOOKUP(B45,data!$A$1:$CA$300,30,FALSE))</f>
        <v/>
      </c>
      <c r="Q47" s="210"/>
    </row>
    <row r="48" spans="2:17" ht="19.5" customHeight="1">
      <c r="B48" s="208"/>
      <c r="C48" s="30" t="s">
        <v>637</v>
      </c>
      <c r="D48" s="35" t="str">
        <f>IF(B45="","",VLOOKUP(B45,data!$A$1:$CA$300,10,FALSE))</f>
        <v>018-1415</v>
      </c>
      <c r="E48" s="239" t="s">
        <v>1437</v>
      </c>
      <c r="F48" s="240"/>
      <c r="G48" s="240"/>
      <c r="H48" s="240"/>
      <c r="I48" s="240"/>
      <c r="J48" s="240"/>
      <c r="K48" s="240"/>
      <c r="L48" s="240"/>
      <c r="M48" s="240"/>
      <c r="N48" s="241"/>
      <c r="O48" s="213"/>
      <c r="P48" s="213"/>
      <c r="Q48" s="210"/>
    </row>
    <row r="49" spans="2:17" ht="19.5" customHeight="1">
      <c r="B49" s="208"/>
      <c r="C49" s="215" t="s">
        <v>515</v>
      </c>
      <c r="D49" s="213" t="str">
        <f>IF(B45="","",VLOOKUP(B45,data!$A$1:$CA$300,11,FALSE))</f>
        <v>潟上市昭和豊川竜毛字下斉藤田7</v>
      </c>
      <c r="E49" s="216" t="str">
        <f>IF(B45="","",VLOOKUP(B45,data!$A$1:$CA$300,26,FALSE))</f>
        <v>水曜、土曜午後、日曜、祝日、年末年始、お盆</v>
      </c>
      <c r="F49" s="217"/>
      <c r="G49" s="217"/>
      <c r="H49" s="217"/>
      <c r="I49" s="217"/>
      <c r="J49" s="217"/>
      <c r="K49" s="217"/>
      <c r="L49" s="217"/>
      <c r="M49" s="217"/>
      <c r="N49" s="218"/>
      <c r="O49" s="213"/>
      <c r="P49" s="213"/>
      <c r="Q49" s="210"/>
    </row>
    <row r="50" spans="2:17" ht="19.5" customHeight="1">
      <c r="B50" s="208"/>
      <c r="C50" s="215"/>
      <c r="D50" s="213"/>
      <c r="E50" s="216"/>
      <c r="F50" s="217"/>
      <c r="G50" s="217"/>
      <c r="H50" s="217"/>
      <c r="I50" s="217"/>
      <c r="J50" s="217"/>
      <c r="K50" s="217"/>
      <c r="L50" s="217"/>
      <c r="M50" s="217"/>
      <c r="N50" s="218"/>
      <c r="O50" s="213"/>
      <c r="P50" s="213"/>
      <c r="Q50" s="210"/>
    </row>
    <row r="51" spans="2:17" ht="19.5" customHeight="1">
      <c r="B51" s="208"/>
      <c r="C51" s="30" t="s">
        <v>526</v>
      </c>
      <c r="D51" s="36" t="str">
        <f>IF(B45="","",VLOOKUP(B45,data!$A$1:$CA$300,12,FALSE))</f>
        <v>018-877-2288</v>
      </c>
      <c r="E51" s="216" t="str">
        <f>IF(B45="","",VLOOKUP(B45,data!$A$1:$CA$300,78,FALSE))</f>
        <v/>
      </c>
      <c r="F51" s="217"/>
      <c r="G51" s="217"/>
      <c r="H51" s="217"/>
      <c r="I51" s="217"/>
      <c r="J51" s="217"/>
      <c r="K51" s="217"/>
      <c r="L51" s="217"/>
      <c r="M51" s="217"/>
      <c r="N51" s="218"/>
      <c r="O51" s="213"/>
      <c r="P51" s="213"/>
      <c r="Q51" s="210"/>
    </row>
    <row r="52" spans="2:17" ht="19.5" customHeight="1">
      <c r="B52" s="209"/>
      <c r="C52" s="32" t="s">
        <v>1184</v>
      </c>
      <c r="D52" s="37" t="str">
        <f>IF(B45="","",VLOOKUP(B45,data!$A$1:$CA$300,13,FALSE))</f>
        <v>018-877-2288</v>
      </c>
      <c r="E52" s="219"/>
      <c r="F52" s="220"/>
      <c r="G52" s="220"/>
      <c r="H52" s="220"/>
      <c r="I52" s="220"/>
      <c r="J52" s="220"/>
      <c r="K52" s="220"/>
      <c r="L52" s="220"/>
      <c r="M52" s="220"/>
      <c r="N52" s="221"/>
      <c r="O52" s="214"/>
      <c r="P52" s="214"/>
      <c r="Q52" s="210"/>
    </row>
    <row r="53" spans="2:17" ht="19.5" customHeight="1">
      <c r="B53" s="207">
        <v>29</v>
      </c>
      <c r="C53" s="222" t="s">
        <v>1439</v>
      </c>
      <c r="D53" s="224" t="str">
        <f>IF(B53="","",VLOOKUP(B53,data!$A$1:$CA$300,9,FALSE))</f>
        <v>鈴木歯科医院</v>
      </c>
      <c r="E53" s="242" t="s">
        <v>700</v>
      </c>
      <c r="F53" s="242"/>
      <c r="G53" s="242"/>
      <c r="H53" s="243" t="s">
        <v>1438</v>
      </c>
      <c r="I53" s="244"/>
      <c r="J53" s="244"/>
      <c r="K53" s="244"/>
      <c r="L53" s="244"/>
      <c r="M53" s="244"/>
      <c r="N53" s="245"/>
      <c r="O53" s="211" t="str">
        <f>IF(B53="","",VLOOKUP(B53,data!$A$1:$CA$300,27,FALSE))</f>
        <v>不可</v>
      </c>
      <c r="P53" s="211" t="str">
        <f>IF(B53="","",VLOOKUP(B53,data!$A$1:$CA$300,29,FALSE))</f>
        <v>不可</v>
      </c>
      <c r="Q53" s="210" t="str">
        <f>IF(B53="","",VLOOKUP(B53,data!$A$1:$CA$300,14,FALSE))</f>
        <v/>
      </c>
    </row>
    <row r="54" spans="2:17" ht="19.5" customHeight="1">
      <c r="B54" s="208"/>
      <c r="C54" s="215"/>
      <c r="D54" s="225"/>
      <c r="E54" s="38" t="str">
        <f>IF(B53="","",VLOOKUP(B53,data!$A$1:$CA$300,19,FALSE))</f>
        <v>09:00</v>
      </c>
      <c r="F54" s="40" t="s">
        <v>8</v>
      </c>
      <c r="G54" s="42" t="str">
        <f>IF(B53="","",VLOOKUP(B53,data!$A$1:$CA$300,20,FALSE))</f>
        <v>12:00</v>
      </c>
      <c r="H54" s="233" t="str">
        <f>IF(B53="","",VLOOKUP(B53,data!$A$1:$CA$300,18,FALSE))</f>
        <v>月曜・火曜・水曜・木曜・金曜・土曜</v>
      </c>
      <c r="I54" s="234"/>
      <c r="J54" s="234"/>
      <c r="K54" s="234"/>
      <c r="L54" s="234"/>
      <c r="M54" s="234"/>
      <c r="N54" s="235"/>
      <c r="O54" s="212"/>
      <c r="P54" s="212"/>
      <c r="Q54" s="210"/>
    </row>
    <row r="55" spans="2:17" ht="19.5" customHeight="1">
      <c r="B55" s="208"/>
      <c r="C55" s="223"/>
      <c r="D55" s="226"/>
      <c r="E55" s="39" t="str">
        <f>IF(B53="","",VLOOKUP(B53,data!$A$1:$CA$300,22,FALSE))</f>
        <v>14:30</v>
      </c>
      <c r="F55" s="41" t="s">
        <v>8</v>
      </c>
      <c r="G55" s="43" t="str">
        <f>IF(B53="","",VLOOKUP(B53,data!$A$1:$CA$300,23,FALSE))</f>
        <v>18:00</v>
      </c>
      <c r="H55" s="236" t="str">
        <f>IF(B53="","",VLOOKUP(B53,data!$A$1:$CA$300,21,FALSE))</f>
        <v>月曜・火曜・水曜・木曜・金曜</v>
      </c>
      <c r="I55" s="237"/>
      <c r="J55" s="237"/>
      <c r="K55" s="237"/>
      <c r="L55" s="237"/>
      <c r="M55" s="237"/>
      <c r="N55" s="238"/>
      <c r="O55" s="213" t="str">
        <f>IF(B53="","",VLOOKUP(B53,data!$A$1:$CA$300,28,FALSE))</f>
        <v/>
      </c>
      <c r="P55" s="213" t="str">
        <f>IF(B53="","",VLOOKUP(B53,data!$A$1:$CA$300,30,FALSE))</f>
        <v/>
      </c>
      <c r="Q55" s="210"/>
    </row>
    <row r="56" spans="2:17" ht="19.5" customHeight="1">
      <c r="B56" s="208"/>
      <c r="C56" s="30" t="s">
        <v>637</v>
      </c>
      <c r="D56" s="35" t="str">
        <f>IF(B53="","",VLOOKUP(B53,data!$A$1:$CA$300,10,FALSE))</f>
        <v>018-1401</v>
      </c>
      <c r="E56" s="239" t="s">
        <v>1437</v>
      </c>
      <c r="F56" s="240"/>
      <c r="G56" s="240"/>
      <c r="H56" s="240"/>
      <c r="I56" s="240"/>
      <c r="J56" s="240"/>
      <c r="K56" s="240"/>
      <c r="L56" s="240"/>
      <c r="M56" s="240"/>
      <c r="N56" s="241"/>
      <c r="O56" s="213"/>
      <c r="P56" s="213"/>
      <c r="Q56" s="210"/>
    </row>
    <row r="57" spans="2:17" ht="19.5" customHeight="1">
      <c r="B57" s="208"/>
      <c r="C57" s="215" t="s">
        <v>515</v>
      </c>
      <c r="D57" s="213" t="str">
        <f>IF(B53="","",VLOOKUP(B53,data!$A$1:$CA$300,11,FALSE))</f>
        <v>潟上市昭和大久保字堤の上125</v>
      </c>
      <c r="E57" s="216" t="str">
        <f>IF(B53="","",VLOOKUP(B53,data!$A$1:$CA$300,26,FALSE))</f>
        <v>土曜午後、日曜、祝日、年末年始、お盆</v>
      </c>
      <c r="F57" s="217"/>
      <c r="G57" s="217"/>
      <c r="H57" s="217"/>
      <c r="I57" s="217"/>
      <c r="J57" s="217"/>
      <c r="K57" s="217"/>
      <c r="L57" s="217"/>
      <c r="M57" s="217"/>
      <c r="N57" s="218"/>
      <c r="O57" s="213"/>
      <c r="P57" s="213"/>
      <c r="Q57" s="210"/>
    </row>
    <row r="58" spans="2:17" ht="19.5" customHeight="1">
      <c r="B58" s="208"/>
      <c r="C58" s="215"/>
      <c r="D58" s="213"/>
      <c r="E58" s="216"/>
      <c r="F58" s="217"/>
      <c r="G58" s="217"/>
      <c r="H58" s="217"/>
      <c r="I58" s="217"/>
      <c r="J58" s="217"/>
      <c r="K58" s="217"/>
      <c r="L58" s="217"/>
      <c r="M58" s="217"/>
      <c r="N58" s="218"/>
      <c r="O58" s="213"/>
      <c r="P58" s="213"/>
      <c r="Q58" s="210"/>
    </row>
    <row r="59" spans="2:17" ht="19.5" customHeight="1">
      <c r="B59" s="208"/>
      <c r="C59" s="30" t="s">
        <v>526</v>
      </c>
      <c r="D59" s="36" t="str">
        <f>IF(B53="","",VLOOKUP(B53,data!$A$1:$CA$300,12,FALSE))</f>
        <v>018-877-3450</v>
      </c>
      <c r="E59" s="216" t="str">
        <f>IF(B53="","",VLOOKUP(B53,data!$A$1:$CA$300,78,FALSE))</f>
        <v/>
      </c>
      <c r="F59" s="217"/>
      <c r="G59" s="217"/>
      <c r="H59" s="217"/>
      <c r="I59" s="217"/>
      <c r="J59" s="217"/>
      <c r="K59" s="217"/>
      <c r="L59" s="217"/>
      <c r="M59" s="217"/>
      <c r="N59" s="218"/>
      <c r="O59" s="213"/>
      <c r="P59" s="213"/>
      <c r="Q59" s="210"/>
    </row>
    <row r="60" spans="2:17" ht="19.5" customHeight="1">
      <c r="B60" s="209"/>
      <c r="C60" s="32" t="s">
        <v>1184</v>
      </c>
      <c r="D60" s="37" t="str">
        <f>IF(B53="","",VLOOKUP(B53,data!$A$1:$CA$300,13,FALSE))</f>
        <v>018-877-3055</v>
      </c>
      <c r="E60" s="219"/>
      <c r="F60" s="220"/>
      <c r="G60" s="220"/>
      <c r="H60" s="220"/>
      <c r="I60" s="220"/>
      <c r="J60" s="220"/>
      <c r="K60" s="220"/>
      <c r="L60" s="220"/>
      <c r="M60" s="220"/>
      <c r="N60" s="221"/>
      <c r="O60" s="214"/>
      <c r="P60" s="214"/>
      <c r="Q60" s="210"/>
    </row>
    <row r="61" spans="2:17" ht="19.5" customHeight="1">
      <c r="B61" s="207">
        <v>30</v>
      </c>
      <c r="C61" s="222" t="s">
        <v>1439</v>
      </c>
      <c r="D61" s="224" t="str">
        <f>IF(B61="","",VLOOKUP(B61,data!$A$1:$CA$300,9,FALSE))</f>
        <v>高橋歯科医院</v>
      </c>
      <c r="E61" s="223" t="s">
        <v>700</v>
      </c>
      <c r="F61" s="223"/>
      <c r="G61" s="223"/>
      <c r="H61" s="243" t="s">
        <v>1438</v>
      </c>
      <c r="I61" s="244"/>
      <c r="J61" s="244"/>
      <c r="K61" s="244"/>
      <c r="L61" s="244"/>
      <c r="M61" s="244"/>
      <c r="N61" s="245"/>
      <c r="O61" s="211" t="str">
        <f>IF(B61="","",VLOOKUP(B61,data!$A$1:$CA$300,27,FALSE))</f>
        <v>不可</v>
      </c>
      <c r="P61" s="211" t="str">
        <f>IF(B61="","",VLOOKUP(B61,data!$A$1:$CA$300,29,FALSE))</f>
        <v>不可</v>
      </c>
      <c r="Q61" s="210" t="str">
        <f>IF(B61="","",VLOOKUP(B61,data!$A$1:$CA$300,14,FALSE))</f>
        <v/>
      </c>
    </row>
    <row r="62" spans="2:17" ht="19.5" customHeight="1">
      <c r="B62" s="208"/>
      <c r="C62" s="215"/>
      <c r="D62" s="225"/>
      <c r="E62" s="38" t="str">
        <f>IF(B61="","",VLOOKUP(B61,data!$A$1:$CA$300,19,FALSE))</f>
        <v>09:00</v>
      </c>
      <c r="F62" s="40" t="s">
        <v>8</v>
      </c>
      <c r="G62" s="42" t="str">
        <f>IF(B61="","",VLOOKUP(B61,data!$A$1:$CA$300,20,FALSE))</f>
        <v>12:00</v>
      </c>
      <c r="H62" s="233" t="str">
        <f>IF(B61="","",VLOOKUP(B61,data!$A$1:$CA$300,18,FALSE))</f>
        <v>月曜・火曜・水曜・木曜・金曜・土曜・日曜</v>
      </c>
      <c r="I62" s="234"/>
      <c r="J62" s="234"/>
      <c r="K62" s="234"/>
      <c r="L62" s="234"/>
      <c r="M62" s="234"/>
      <c r="N62" s="235"/>
      <c r="O62" s="212"/>
      <c r="P62" s="212"/>
      <c r="Q62" s="210"/>
    </row>
    <row r="63" spans="2:17" ht="19.5" customHeight="1">
      <c r="B63" s="208"/>
      <c r="C63" s="223"/>
      <c r="D63" s="226"/>
      <c r="E63" s="39" t="str">
        <f>IF(B61="","",VLOOKUP(B61,data!$A$1:$CA$300,22,FALSE))</f>
        <v>13:30</v>
      </c>
      <c r="F63" s="41" t="s">
        <v>8</v>
      </c>
      <c r="G63" s="43" t="str">
        <f>IF(B61="","",VLOOKUP(B61,data!$A$1:$CA$300,23,FALSE))</f>
        <v>18:30</v>
      </c>
      <c r="H63" s="236" t="str">
        <f>IF(B61="","",VLOOKUP(B61,data!$A$1:$CA$300,21,FALSE))</f>
        <v>月曜・火曜・水曜・木曜・金曜・土曜・日曜</v>
      </c>
      <c r="I63" s="237"/>
      <c r="J63" s="237"/>
      <c r="K63" s="237"/>
      <c r="L63" s="237"/>
      <c r="M63" s="237"/>
      <c r="N63" s="238"/>
      <c r="O63" s="213" t="str">
        <f>IF(B61="","",VLOOKUP(B61,data!$A$1:$CA$300,28,FALSE))</f>
        <v/>
      </c>
      <c r="P63" s="213" t="str">
        <f>IF(B61="","",VLOOKUP(B61,data!$A$1:$CA$300,30,FALSE))</f>
        <v/>
      </c>
      <c r="Q63" s="210"/>
    </row>
    <row r="64" spans="2:17" ht="19.5" customHeight="1">
      <c r="B64" s="208"/>
      <c r="C64" s="30" t="s">
        <v>637</v>
      </c>
      <c r="D64" s="35" t="str">
        <f>IF(B61="","",VLOOKUP(B61,data!$A$1:$CA$300,10,FALSE))</f>
        <v>018-1502</v>
      </c>
      <c r="E64" s="239" t="s">
        <v>1437</v>
      </c>
      <c r="F64" s="240"/>
      <c r="G64" s="240"/>
      <c r="H64" s="240"/>
      <c r="I64" s="240"/>
      <c r="J64" s="240"/>
      <c r="K64" s="240"/>
      <c r="L64" s="240"/>
      <c r="M64" s="240"/>
      <c r="N64" s="241"/>
      <c r="O64" s="213"/>
      <c r="P64" s="213"/>
      <c r="Q64" s="210"/>
    </row>
    <row r="65" spans="2:17" ht="19.5" customHeight="1">
      <c r="B65" s="208"/>
      <c r="C65" s="215" t="s">
        <v>515</v>
      </c>
      <c r="D65" s="213" t="str">
        <f>IF(B61="","",VLOOKUP(B61,data!$A$1:$CA$300,11,FALSE))</f>
        <v>潟上市飯田川下虻川字屋敷129-3</v>
      </c>
      <c r="E65" s="216" t="str">
        <f>IF(B61="","",VLOOKUP(B61,data!$A$1:$CA$300,26,FALSE))</f>
        <v>祝日、年末年始、お盆</v>
      </c>
      <c r="F65" s="217"/>
      <c r="G65" s="217"/>
      <c r="H65" s="217"/>
      <c r="I65" s="217"/>
      <c r="J65" s="217"/>
      <c r="K65" s="217"/>
      <c r="L65" s="217"/>
      <c r="M65" s="217"/>
      <c r="N65" s="218"/>
      <c r="O65" s="213"/>
      <c r="P65" s="213"/>
      <c r="Q65" s="210"/>
    </row>
    <row r="66" spans="2:17" ht="19.5" customHeight="1">
      <c r="B66" s="208"/>
      <c r="C66" s="215"/>
      <c r="D66" s="213"/>
      <c r="E66" s="216"/>
      <c r="F66" s="217"/>
      <c r="G66" s="217"/>
      <c r="H66" s="217"/>
      <c r="I66" s="217"/>
      <c r="J66" s="217"/>
      <c r="K66" s="217"/>
      <c r="L66" s="217"/>
      <c r="M66" s="217"/>
      <c r="N66" s="218"/>
      <c r="O66" s="213"/>
      <c r="P66" s="213"/>
      <c r="Q66" s="210"/>
    </row>
    <row r="67" spans="2:17" ht="19.5" customHeight="1">
      <c r="B67" s="208"/>
      <c r="C67" s="30" t="s">
        <v>526</v>
      </c>
      <c r="D67" s="36" t="str">
        <f>IF(B61="","",VLOOKUP(B61,data!$A$1:$CA$300,12,FALSE))</f>
        <v>018-877-2356</v>
      </c>
      <c r="E67" s="227" t="str">
        <f>IF(B61="","",VLOOKUP(B61,data!$A$1:$CA$300,78,FALSE))</f>
        <v/>
      </c>
      <c r="F67" s="228"/>
      <c r="G67" s="228"/>
      <c r="H67" s="228"/>
      <c r="I67" s="228"/>
      <c r="J67" s="228"/>
      <c r="K67" s="228"/>
      <c r="L67" s="228"/>
      <c r="M67" s="228"/>
      <c r="N67" s="229"/>
      <c r="O67" s="213"/>
      <c r="P67" s="213"/>
      <c r="Q67" s="210"/>
    </row>
    <row r="68" spans="2:17" ht="19.5" customHeight="1">
      <c r="B68" s="209"/>
      <c r="C68" s="32" t="s">
        <v>1184</v>
      </c>
      <c r="D68" s="37" t="str">
        <f>IF(B61="","",VLOOKUP(B61,data!$A$1:$CA$300,13,FALSE))</f>
        <v>なし</v>
      </c>
      <c r="E68" s="230"/>
      <c r="F68" s="231"/>
      <c r="G68" s="231"/>
      <c r="H68" s="231"/>
      <c r="I68" s="231"/>
      <c r="J68" s="231"/>
      <c r="K68" s="231"/>
      <c r="L68" s="231"/>
      <c r="M68" s="231"/>
      <c r="N68" s="232"/>
      <c r="O68" s="214"/>
      <c r="P68" s="214"/>
      <c r="Q68" s="210"/>
    </row>
    <row r="69" spans="2:17" ht="19.5" customHeight="1">
      <c r="B69" s="207">
        <v>31</v>
      </c>
      <c r="C69" s="222" t="s">
        <v>1439</v>
      </c>
      <c r="D69" s="224" t="str">
        <f>IF(B69="","",VLOOKUP(B69,data!$A$1:$CA$300,9,FALSE))</f>
        <v>さくら・デンタル・
オフィス</v>
      </c>
      <c r="E69" s="223" t="s">
        <v>700</v>
      </c>
      <c r="F69" s="223"/>
      <c r="G69" s="223"/>
      <c r="H69" s="243" t="s">
        <v>1438</v>
      </c>
      <c r="I69" s="244"/>
      <c r="J69" s="244"/>
      <c r="K69" s="244"/>
      <c r="L69" s="244"/>
      <c r="M69" s="244"/>
      <c r="N69" s="245"/>
      <c r="O69" s="211" t="str">
        <f>IF(B69="","",VLOOKUP(B69,data!$A$1:$CA$300,27,FALSE))</f>
        <v>不可</v>
      </c>
      <c r="P69" s="211" t="str">
        <f>IF(B69="","",VLOOKUP(B69,data!$A$1:$CA$300,29,FALSE))</f>
        <v>不可</v>
      </c>
      <c r="Q69" s="134" t="str">
        <f>HYPERLINK(IF(B69="","",VLOOKUP(B69,data!$A$1:$CA$300,14,FALSE)))</f>
        <v>http://denal-sakura.net</v>
      </c>
    </row>
    <row r="70" spans="2:17" ht="19.5" customHeight="1">
      <c r="B70" s="208"/>
      <c r="C70" s="215"/>
      <c r="D70" s="225"/>
      <c r="E70" s="38" t="str">
        <f>IF(B69="","",VLOOKUP(B69,data!$A$1:$CA$300,19,FALSE))</f>
        <v>09:00</v>
      </c>
      <c r="F70" s="40" t="s">
        <v>8</v>
      </c>
      <c r="G70" s="42" t="str">
        <f>IF(B69="","",VLOOKUP(B69,data!$A$1:$CA$300,20,FALSE))</f>
        <v>12:30</v>
      </c>
      <c r="H70" s="233" t="str">
        <f>IF(B69="","",VLOOKUP(B69,data!$A$1:$CA$300,18,FALSE))</f>
        <v>月曜・火曜・水曜・木曜・金曜・土曜</v>
      </c>
      <c r="I70" s="234"/>
      <c r="J70" s="234"/>
      <c r="K70" s="234"/>
      <c r="L70" s="234"/>
      <c r="M70" s="234"/>
      <c r="N70" s="235"/>
      <c r="O70" s="212"/>
      <c r="P70" s="212"/>
      <c r="Q70" s="210"/>
    </row>
    <row r="71" spans="2:17" ht="19.5" customHeight="1">
      <c r="B71" s="208"/>
      <c r="C71" s="223"/>
      <c r="D71" s="226"/>
      <c r="E71" s="39" t="str">
        <f>IF(B69="","",VLOOKUP(B69,data!$A$1:$CA$300,22,FALSE))</f>
        <v>14:30</v>
      </c>
      <c r="F71" s="41" t="s">
        <v>8</v>
      </c>
      <c r="G71" s="43" t="str">
        <f>IF(B69="","",VLOOKUP(B69,data!$A$1:$CA$300,23,FALSE))</f>
        <v>19:00</v>
      </c>
      <c r="H71" s="236" t="str">
        <f>IF(B69="","",VLOOKUP(B69,data!$A$1:$CA$300,21,FALSE))</f>
        <v>月曜・火曜・水曜・木曜・金曜・土曜</v>
      </c>
      <c r="I71" s="237"/>
      <c r="J71" s="237"/>
      <c r="K71" s="237"/>
      <c r="L71" s="237"/>
      <c r="M71" s="237"/>
      <c r="N71" s="238"/>
      <c r="O71" s="213" t="str">
        <f>IF(B69="","",VLOOKUP(B69,data!$A$1:$CA$300,28,FALSE))</f>
        <v/>
      </c>
      <c r="P71" s="213" t="str">
        <f>IF(B69="","",VLOOKUP(B69,data!$A$1:$CA$300,30,FALSE))</f>
        <v/>
      </c>
      <c r="Q71" s="210"/>
    </row>
    <row r="72" spans="2:17" ht="19.5" customHeight="1">
      <c r="B72" s="208"/>
      <c r="C72" s="30" t="s">
        <v>637</v>
      </c>
      <c r="D72" s="35" t="str">
        <f>IF(B69="","",VLOOKUP(B69,data!$A$1:$CA$300,10,FALSE))</f>
        <v>018-1516</v>
      </c>
      <c r="E72" s="239" t="s">
        <v>1437</v>
      </c>
      <c r="F72" s="240"/>
      <c r="G72" s="240"/>
      <c r="H72" s="240"/>
      <c r="I72" s="240"/>
      <c r="J72" s="240"/>
      <c r="K72" s="240"/>
      <c r="L72" s="240"/>
      <c r="M72" s="240"/>
      <c r="N72" s="241"/>
      <c r="O72" s="213"/>
      <c r="P72" s="213"/>
      <c r="Q72" s="210"/>
    </row>
    <row r="73" spans="2:17" ht="19.5" customHeight="1">
      <c r="B73" s="208"/>
      <c r="C73" s="215" t="s">
        <v>515</v>
      </c>
      <c r="D73" s="213" t="str">
        <f>IF(B69="","",VLOOKUP(B69,data!$A$1:$CA$300,11,FALSE))</f>
        <v>井川町浜井川字杉ノ実24-1</v>
      </c>
      <c r="E73" s="216" t="str">
        <f>IF(B69="","",VLOOKUP(B69,data!$A$1:$CA$300,26,FALSE))</f>
        <v>第1･3･5水曜、第2･4土曜、日曜、祝日</v>
      </c>
      <c r="F73" s="217"/>
      <c r="G73" s="217"/>
      <c r="H73" s="217"/>
      <c r="I73" s="217"/>
      <c r="J73" s="217"/>
      <c r="K73" s="217"/>
      <c r="L73" s="217"/>
      <c r="M73" s="217"/>
      <c r="N73" s="218"/>
      <c r="O73" s="213"/>
      <c r="P73" s="213"/>
      <c r="Q73" s="210"/>
    </row>
    <row r="74" spans="2:17" ht="19.5" customHeight="1">
      <c r="B74" s="208"/>
      <c r="C74" s="215"/>
      <c r="D74" s="213"/>
      <c r="E74" s="216"/>
      <c r="F74" s="217"/>
      <c r="G74" s="217"/>
      <c r="H74" s="217"/>
      <c r="I74" s="217"/>
      <c r="J74" s="217"/>
      <c r="K74" s="217"/>
      <c r="L74" s="217"/>
      <c r="M74" s="217"/>
      <c r="N74" s="218"/>
      <c r="O74" s="213"/>
      <c r="P74" s="213"/>
      <c r="Q74" s="210"/>
    </row>
    <row r="75" spans="2:17" ht="19.5" customHeight="1">
      <c r="B75" s="208"/>
      <c r="C75" s="30" t="s">
        <v>526</v>
      </c>
      <c r="D75" s="36" t="str">
        <f>IF(B69="","",VLOOKUP(B69,data!$A$1:$CA$300,12,FALSE))</f>
        <v>018-874-2522</v>
      </c>
      <c r="E75" s="227" t="str">
        <f>IF(B69="","",VLOOKUP(B69,data!$A$1:$CA$300,78,FALSE))</f>
        <v>※土曜日の診療時間は17:00まで</v>
      </c>
      <c r="F75" s="228"/>
      <c r="G75" s="228"/>
      <c r="H75" s="228"/>
      <c r="I75" s="228"/>
      <c r="J75" s="228"/>
      <c r="K75" s="228"/>
      <c r="L75" s="228"/>
      <c r="M75" s="228"/>
      <c r="N75" s="229"/>
      <c r="O75" s="213"/>
      <c r="P75" s="213"/>
      <c r="Q75" s="210"/>
    </row>
    <row r="76" spans="2:17" ht="19.5" customHeight="1">
      <c r="B76" s="209"/>
      <c r="C76" s="32" t="s">
        <v>1184</v>
      </c>
      <c r="D76" s="37" t="str">
        <f>IF(B69="","",VLOOKUP(B69,data!$A$1:$CA$300,13,FALSE))</f>
        <v>018-874-3801</v>
      </c>
      <c r="E76" s="230"/>
      <c r="F76" s="231"/>
      <c r="G76" s="231"/>
      <c r="H76" s="231"/>
      <c r="I76" s="231"/>
      <c r="J76" s="231"/>
      <c r="K76" s="231"/>
      <c r="L76" s="231"/>
      <c r="M76" s="231"/>
      <c r="N76" s="232"/>
      <c r="O76" s="214"/>
      <c r="P76" s="214"/>
      <c r="Q76" s="210"/>
    </row>
    <row r="77" spans="2:17" ht="19.5" customHeight="1">
      <c r="B77" s="207">
        <v>32</v>
      </c>
      <c r="C77" s="222" t="s">
        <v>1439</v>
      </c>
      <c r="D77" s="224" t="str">
        <f>IF(B77="","",VLOOKUP(B77,data!$A$1:$CA$300,9,FALSE))</f>
        <v>橋本歯科医院</v>
      </c>
      <c r="E77" s="242" t="s">
        <v>700</v>
      </c>
      <c r="F77" s="242"/>
      <c r="G77" s="242"/>
      <c r="H77" s="243" t="s">
        <v>1438</v>
      </c>
      <c r="I77" s="244"/>
      <c r="J77" s="244"/>
      <c r="K77" s="244"/>
      <c r="L77" s="244"/>
      <c r="M77" s="244"/>
      <c r="N77" s="245"/>
      <c r="O77" s="211" t="str">
        <f>IF(B77="","",VLOOKUP(B77,data!$A$1:$CA$300,27,FALSE))</f>
        <v>可</v>
      </c>
      <c r="P77" s="211" t="str">
        <f>IF(B77="","",VLOOKUP(B77,data!$A$1:$CA$300,29,FALSE))</f>
        <v>可</v>
      </c>
      <c r="Q77" s="210" t="str">
        <f>IF(B77="","",VLOOKUP(B77,data!$A$1:$CA$300,14,FALSE))</f>
        <v/>
      </c>
    </row>
    <row r="78" spans="2:17" ht="19.5" customHeight="1">
      <c r="B78" s="208"/>
      <c r="C78" s="215"/>
      <c r="D78" s="225"/>
      <c r="E78" s="38" t="str">
        <f>IF(B77="","",VLOOKUP(B77,data!$A$1:$CA$300,19,FALSE))</f>
        <v>09:00</v>
      </c>
      <c r="F78" s="40" t="s">
        <v>8</v>
      </c>
      <c r="G78" s="42" t="str">
        <f>IF(B77="","",VLOOKUP(B77,data!$A$1:$CA$300,20,FALSE))</f>
        <v>12:15</v>
      </c>
      <c r="H78" s="233" t="str">
        <f>IF(B77="","",VLOOKUP(B77,data!$A$1:$CA$300,18,FALSE))</f>
        <v>月曜・火曜・水曜・金曜・土曜</v>
      </c>
      <c r="I78" s="234"/>
      <c r="J78" s="234"/>
      <c r="K78" s="234"/>
      <c r="L78" s="234"/>
      <c r="M78" s="234"/>
      <c r="N78" s="235"/>
      <c r="O78" s="212"/>
      <c r="P78" s="212"/>
      <c r="Q78" s="210"/>
    </row>
    <row r="79" spans="2:17" ht="19.5" customHeight="1">
      <c r="B79" s="208"/>
      <c r="C79" s="223"/>
      <c r="D79" s="226"/>
      <c r="E79" s="39" t="str">
        <f>IF(B77="","",VLOOKUP(B77,data!$A$1:$CA$300,22,FALSE))</f>
        <v>14:00</v>
      </c>
      <c r="F79" s="41" t="s">
        <v>8</v>
      </c>
      <c r="G79" s="43" t="str">
        <f>IF(B77="","",VLOOKUP(B77,data!$A$1:$CA$300,23,FALSE))</f>
        <v>18:30</v>
      </c>
      <c r="H79" s="236" t="str">
        <f>IF(B77="","",VLOOKUP(B77,data!$A$1:$CA$300,21,FALSE))</f>
        <v>月曜・火曜・水曜・木曜・金曜</v>
      </c>
      <c r="I79" s="237"/>
      <c r="J79" s="237"/>
      <c r="K79" s="237"/>
      <c r="L79" s="237"/>
      <c r="M79" s="237"/>
      <c r="N79" s="238"/>
      <c r="O79" s="213" t="str">
        <f>IF(B77="","",VLOOKUP(B77,data!$A$1:$CA$300,28,FALSE))</f>
        <v/>
      </c>
      <c r="P79" s="213" t="str">
        <f>IF(B77="","",VLOOKUP(B77,data!$A$1:$CA$300,30,FALSE))</f>
        <v/>
      </c>
      <c r="Q79" s="210"/>
    </row>
    <row r="80" spans="2:17" ht="19.5" customHeight="1">
      <c r="B80" s="208"/>
      <c r="C80" s="30" t="s">
        <v>637</v>
      </c>
      <c r="D80" s="35" t="str">
        <f>IF(B77="","",VLOOKUP(B77,data!$A$1:$CA$300,10,FALSE))</f>
        <v>018-1516</v>
      </c>
      <c r="E80" s="239" t="s">
        <v>1437</v>
      </c>
      <c r="F80" s="240"/>
      <c r="G80" s="240"/>
      <c r="H80" s="240"/>
      <c r="I80" s="240"/>
      <c r="J80" s="240"/>
      <c r="K80" s="240"/>
      <c r="L80" s="240"/>
      <c r="M80" s="240"/>
      <c r="N80" s="241"/>
      <c r="O80" s="213"/>
      <c r="P80" s="213"/>
      <c r="Q80" s="210"/>
    </row>
    <row r="81" spans="2:17" ht="19.5" customHeight="1">
      <c r="B81" s="208"/>
      <c r="C81" s="215" t="s">
        <v>515</v>
      </c>
      <c r="D81" s="213" t="str">
        <f>IF(B77="","",VLOOKUP(B77,data!$A$1:$CA$300,11,FALSE))</f>
        <v>井川町浜井川字土樋165-1</v>
      </c>
      <c r="E81" s="216" t="str">
        <f>IF(B77="","",VLOOKUP(B77,data!$A$1:$CA$300,26,FALSE))</f>
        <v>日、祝日</v>
      </c>
      <c r="F81" s="217"/>
      <c r="G81" s="217"/>
      <c r="H81" s="217"/>
      <c r="I81" s="217"/>
      <c r="J81" s="217"/>
      <c r="K81" s="217"/>
      <c r="L81" s="217"/>
      <c r="M81" s="217"/>
      <c r="N81" s="218"/>
      <c r="O81" s="213"/>
      <c r="P81" s="213"/>
      <c r="Q81" s="210"/>
    </row>
    <row r="82" spans="2:17" ht="19.5" customHeight="1">
      <c r="B82" s="208"/>
      <c r="C82" s="215"/>
      <c r="D82" s="213"/>
      <c r="E82" s="216"/>
      <c r="F82" s="217"/>
      <c r="G82" s="217"/>
      <c r="H82" s="217"/>
      <c r="I82" s="217"/>
      <c r="J82" s="217"/>
      <c r="K82" s="217"/>
      <c r="L82" s="217"/>
      <c r="M82" s="217"/>
      <c r="N82" s="218"/>
      <c r="O82" s="213"/>
      <c r="P82" s="213"/>
      <c r="Q82" s="210"/>
    </row>
    <row r="83" spans="2:17" ht="19.5" customHeight="1">
      <c r="B83" s="208"/>
      <c r="C83" s="30" t="s">
        <v>526</v>
      </c>
      <c r="D83" s="36" t="str">
        <f>IF(B77="","",VLOOKUP(B77,data!$A$1:$CA$300,12,FALSE))</f>
        <v>018-874-2808</v>
      </c>
      <c r="E83" s="216" t="str">
        <f>IF(B77="","",VLOOKUP(B77,data!$A$1:$CA$300,78,FALSE))</f>
        <v/>
      </c>
      <c r="F83" s="217"/>
      <c r="G83" s="217"/>
      <c r="H83" s="217"/>
      <c r="I83" s="217"/>
      <c r="J83" s="217"/>
      <c r="K83" s="217"/>
      <c r="L83" s="217"/>
      <c r="M83" s="217"/>
      <c r="N83" s="218"/>
      <c r="O83" s="213"/>
      <c r="P83" s="213"/>
      <c r="Q83" s="210"/>
    </row>
    <row r="84" spans="2:17" ht="19.5" customHeight="1">
      <c r="B84" s="209"/>
      <c r="C84" s="32" t="s">
        <v>1184</v>
      </c>
      <c r="D84" s="37" t="str">
        <f>IF(B77="","",VLOOKUP(B77,data!$A$1:$CA$300,13,FALSE))</f>
        <v>018-874-2698</v>
      </c>
      <c r="E84" s="219"/>
      <c r="F84" s="220"/>
      <c r="G84" s="220"/>
      <c r="H84" s="220"/>
      <c r="I84" s="220"/>
      <c r="J84" s="220"/>
      <c r="K84" s="220"/>
      <c r="L84" s="220"/>
      <c r="M84" s="220"/>
      <c r="N84" s="221"/>
      <c r="O84" s="214"/>
      <c r="P84" s="214"/>
      <c r="Q84" s="210"/>
    </row>
    <row r="85" spans="2:17" ht="19.5" customHeight="1">
      <c r="B85" s="207">
        <v>33</v>
      </c>
      <c r="C85" s="222" t="s">
        <v>1439</v>
      </c>
      <c r="D85" s="224" t="str">
        <f>IF(B85="","",VLOOKUP(B85,data!$A$1:$CA$300,9,FALSE))</f>
        <v>田口歯科医院</v>
      </c>
      <c r="E85" s="223" t="s">
        <v>700</v>
      </c>
      <c r="F85" s="223"/>
      <c r="G85" s="223"/>
      <c r="H85" s="243" t="s">
        <v>1438</v>
      </c>
      <c r="I85" s="244"/>
      <c r="J85" s="244"/>
      <c r="K85" s="244"/>
      <c r="L85" s="244"/>
      <c r="M85" s="244"/>
      <c r="N85" s="245"/>
      <c r="O85" s="211" t="str">
        <f>IF(B85="","",VLOOKUP(B85,data!$A$1:$CA$300,27,FALSE))</f>
        <v>不可</v>
      </c>
      <c r="P85" s="211" t="str">
        <f>IF(B85="","",VLOOKUP(B85,data!$A$1:$CA$300,29,FALSE))</f>
        <v>不可</v>
      </c>
      <c r="Q85" s="210" t="str">
        <f>IF(B85="","",VLOOKUP(B85,data!$A$1:$CA$300,14,FALSE))</f>
        <v/>
      </c>
    </row>
    <row r="86" spans="2:17" ht="19.5" customHeight="1">
      <c r="B86" s="208"/>
      <c r="C86" s="215"/>
      <c r="D86" s="225"/>
      <c r="E86" s="38" t="str">
        <f>IF(B85="","",VLOOKUP(B85,data!$A$1:$CA$300,19,FALSE))</f>
        <v>09:00</v>
      </c>
      <c r="F86" s="40" t="s">
        <v>8</v>
      </c>
      <c r="G86" s="42" t="str">
        <f>IF(B85="","",VLOOKUP(B85,data!$A$1:$CA$300,20,FALSE))</f>
        <v>12:00</v>
      </c>
      <c r="H86" s="233" t="str">
        <f>IF(B85="","",VLOOKUP(B85,data!$A$1:$CA$300,18,FALSE))</f>
        <v>月曜・火曜・水曜・木曜・金曜・土曜</v>
      </c>
      <c r="I86" s="234"/>
      <c r="J86" s="234"/>
      <c r="K86" s="234"/>
      <c r="L86" s="234"/>
      <c r="M86" s="234"/>
      <c r="N86" s="235"/>
      <c r="O86" s="212"/>
      <c r="P86" s="212"/>
      <c r="Q86" s="210"/>
    </row>
    <row r="87" spans="2:17" ht="19.5" customHeight="1">
      <c r="B87" s="208"/>
      <c r="C87" s="223"/>
      <c r="D87" s="226"/>
      <c r="E87" s="39" t="str">
        <f>IF(B85="","",VLOOKUP(B85,data!$A$1:$CA$300,22,FALSE))</f>
        <v>14:00</v>
      </c>
      <c r="F87" s="41" t="s">
        <v>8</v>
      </c>
      <c r="G87" s="43" t="str">
        <f>IF(B85="","",VLOOKUP(B85,data!$A$1:$CA$300,23,FALSE))</f>
        <v>18:00</v>
      </c>
      <c r="H87" s="236" t="str">
        <f>IF(B85="","",VLOOKUP(B85,data!$A$1:$CA$300,21,FALSE))</f>
        <v>月曜・火曜・水曜・金曜</v>
      </c>
      <c r="I87" s="237"/>
      <c r="J87" s="237"/>
      <c r="K87" s="237"/>
      <c r="L87" s="237"/>
      <c r="M87" s="237"/>
      <c r="N87" s="238"/>
      <c r="O87" s="213" t="str">
        <f>IF(B85="","",VLOOKUP(B85,data!$A$1:$CA$300,28,FALSE))</f>
        <v/>
      </c>
      <c r="P87" s="213" t="str">
        <f>IF(B85="","",VLOOKUP(B85,data!$A$1:$CA$300,30,FALSE))</f>
        <v/>
      </c>
      <c r="Q87" s="210"/>
    </row>
    <row r="88" spans="2:17" ht="19.5" customHeight="1">
      <c r="B88" s="208"/>
      <c r="C88" s="30" t="s">
        <v>637</v>
      </c>
      <c r="D88" s="35" t="str">
        <f>IF(B85="","",VLOOKUP(B85,data!$A$1:$CA$300,10,FALSE))</f>
        <v>018-1721</v>
      </c>
      <c r="E88" s="239" t="s">
        <v>1437</v>
      </c>
      <c r="F88" s="240"/>
      <c r="G88" s="240"/>
      <c r="H88" s="240"/>
      <c r="I88" s="240"/>
      <c r="J88" s="240"/>
      <c r="K88" s="240"/>
      <c r="L88" s="240"/>
      <c r="M88" s="240"/>
      <c r="N88" s="241"/>
      <c r="O88" s="213"/>
      <c r="P88" s="213"/>
      <c r="Q88" s="210"/>
    </row>
    <row r="89" spans="2:17" ht="19.5" customHeight="1">
      <c r="B89" s="208"/>
      <c r="C89" s="215" t="s">
        <v>515</v>
      </c>
      <c r="D89" s="213" t="str">
        <f>IF(B85="","",VLOOKUP(B85,data!$A$1:$CA$300,11,FALSE))</f>
        <v>五城目町字七倉115-1</v>
      </c>
      <c r="E89" s="216" t="str">
        <f>IF(B85="","",VLOOKUP(B85,data!$A$1:$CA$300,26,FALSE))</f>
        <v>木曜･土曜午後、日曜、祝日、年末年始、お盆</v>
      </c>
      <c r="F89" s="217"/>
      <c r="G89" s="217"/>
      <c r="H89" s="217"/>
      <c r="I89" s="217"/>
      <c r="J89" s="217"/>
      <c r="K89" s="217"/>
      <c r="L89" s="217"/>
      <c r="M89" s="217"/>
      <c r="N89" s="218"/>
      <c r="O89" s="213"/>
      <c r="P89" s="213"/>
      <c r="Q89" s="210"/>
    </row>
    <row r="90" spans="2:17" ht="19.5" customHeight="1">
      <c r="B90" s="208"/>
      <c r="C90" s="215"/>
      <c r="D90" s="213"/>
      <c r="E90" s="216"/>
      <c r="F90" s="217"/>
      <c r="G90" s="217"/>
      <c r="H90" s="217"/>
      <c r="I90" s="217"/>
      <c r="J90" s="217"/>
      <c r="K90" s="217"/>
      <c r="L90" s="217"/>
      <c r="M90" s="217"/>
      <c r="N90" s="218"/>
      <c r="O90" s="213"/>
      <c r="P90" s="213"/>
      <c r="Q90" s="210"/>
    </row>
    <row r="91" spans="2:17" ht="19.5" customHeight="1">
      <c r="B91" s="208"/>
      <c r="C91" s="30" t="s">
        <v>526</v>
      </c>
      <c r="D91" s="36" t="str">
        <f>IF(B85="","",VLOOKUP(B85,data!$A$1:$CA$300,12,FALSE))</f>
        <v>018-852-2242</v>
      </c>
      <c r="E91" s="216" t="str">
        <f>IF(B85="","",VLOOKUP(B85,data!$A$1:$CA$300,78,FALSE))</f>
        <v/>
      </c>
      <c r="F91" s="217"/>
      <c r="G91" s="217"/>
      <c r="H91" s="217"/>
      <c r="I91" s="217"/>
      <c r="J91" s="217"/>
      <c r="K91" s="217"/>
      <c r="L91" s="217"/>
      <c r="M91" s="217"/>
      <c r="N91" s="218"/>
      <c r="O91" s="213"/>
      <c r="P91" s="213"/>
      <c r="Q91" s="210"/>
    </row>
    <row r="92" spans="2:17" ht="19.5" customHeight="1">
      <c r="B92" s="209"/>
      <c r="C92" s="32" t="s">
        <v>1184</v>
      </c>
      <c r="D92" s="37" t="str">
        <f>IF(B85="","",VLOOKUP(B85,data!$A$1:$CA$300,13,FALSE))</f>
        <v>018-852-2450</v>
      </c>
      <c r="E92" s="219"/>
      <c r="F92" s="220"/>
      <c r="G92" s="220"/>
      <c r="H92" s="220"/>
      <c r="I92" s="220"/>
      <c r="J92" s="220"/>
      <c r="K92" s="220"/>
      <c r="L92" s="220"/>
      <c r="M92" s="220"/>
      <c r="N92" s="221"/>
      <c r="O92" s="214"/>
      <c r="P92" s="214"/>
      <c r="Q92" s="210"/>
    </row>
    <row r="93" spans="2:17" ht="19.5" customHeight="1">
      <c r="B93" s="207">
        <v>34</v>
      </c>
      <c r="C93" s="222" t="s">
        <v>1439</v>
      </c>
      <c r="D93" s="224" t="str">
        <f>IF(B93="","",VLOOKUP(B93,data!$A$1:$CA$300,9,FALSE))</f>
        <v>わしや歯科医院</v>
      </c>
      <c r="E93" s="223" t="s">
        <v>700</v>
      </c>
      <c r="F93" s="223"/>
      <c r="G93" s="223"/>
      <c r="H93" s="243" t="s">
        <v>1438</v>
      </c>
      <c r="I93" s="244"/>
      <c r="J93" s="244"/>
      <c r="K93" s="244"/>
      <c r="L93" s="244"/>
      <c r="M93" s="244"/>
      <c r="N93" s="245"/>
      <c r="O93" s="211" t="str">
        <f>IF(B93="","",VLOOKUP(B93,data!$A$1:$CA$300,27,FALSE))</f>
        <v>可</v>
      </c>
      <c r="P93" s="211" t="str">
        <f>IF(B93="","",VLOOKUP(B93,data!$A$1:$CA$300,29,FALSE))</f>
        <v>可</v>
      </c>
      <c r="Q93" s="134" t="str">
        <f>HYPERLINK(IF(B93="","",VLOOKUP(B93,data!$A$1:$CA$300,14,FALSE)))</f>
        <v>https://washiya-dentalclinic.com/</v>
      </c>
    </row>
    <row r="94" spans="2:17" ht="19.5" customHeight="1">
      <c r="B94" s="208"/>
      <c r="C94" s="215"/>
      <c r="D94" s="225"/>
      <c r="E94" s="38" t="str">
        <f>IF(B93="","",VLOOKUP(B93,data!$A$1:$CA$300,19,FALSE))</f>
        <v>09:30</v>
      </c>
      <c r="F94" s="40" t="s">
        <v>8</v>
      </c>
      <c r="G94" s="42" t="str">
        <f>IF(B93="","",VLOOKUP(B93,data!$A$1:$CA$300,20,FALSE))</f>
        <v>12:30</v>
      </c>
      <c r="H94" s="233" t="str">
        <f>IF(B93="","",VLOOKUP(B93,data!$A$1:$CA$300,18,FALSE))</f>
        <v>月曜・火曜・水曜・木曜・金曜・土曜</v>
      </c>
      <c r="I94" s="234"/>
      <c r="J94" s="234"/>
      <c r="K94" s="234"/>
      <c r="L94" s="234"/>
      <c r="M94" s="234"/>
      <c r="N94" s="235"/>
      <c r="O94" s="212"/>
      <c r="P94" s="212"/>
      <c r="Q94" s="210"/>
    </row>
    <row r="95" spans="2:17" ht="19.5" customHeight="1">
      <c r="B95" s="208"/>
      <c r="C95" s="223"/>
      <c r="D95" s="226"/>
      <c r="E95" s="39" t="str">
        <f>IF(B93="","",VLOOKUP(B93,data!$A$1:$CA$300,22,FALSE))</f>
        <v>14:00</v>
      </c>
      <c r="F95" s="41" t="s">
        <v>8</v>
      </c>
      <c r="G95" s="43" t="str">
        <f>IF(B93="","",VLOOKUP(B93,data!$A$1:$CA$300,23,FALSE))</f>
        <v>18:30</v>
      </c>
      <c r="H95" s="236" t="str">
        <f>IF(B93="","",VLOOKUP(B93,data!$A$1:$CA$300,21,FALSE))</f>
        <v>月曜・火曜・水曜・木曜・金曜・土曜</v>
      </c>
      <c r="I95" s="237"/>
      <c r="J95" s="237"/>
      <c r="K95" s="237"/>
      <c r="L95" s="237"/>
      <c r="M95" s="237"/>
      <c r="N95" s="238"/>
      <c r="O95" s="213" t="str">
        <f>IF(B93="","",VLOOKUP(B93,data!$A$1:$CA$300,28,FALSE))</f>
        <v/>
      </c>
      <c r="P95" s="213" t="str">
        <f>IF(B93="","",VLOOKUP(B93,data!$A$1:$CA$300,30,FALSE))</f>
        <v/>
      </c>
      <c r="Q95" s="210"/>
    </row>
    <row r="96" spans="2:17" ht="19.5" customHeight="1">
      <c r="B96" s="208"/>
      <c r="C96" s="30" t="s">
        <v>637</v>
      </c>
      <c r="D96" s="35" t="str">
        <f>IF(B93="","",VLOOKUP(B93,data!$A$1:$CA$300,10,FALSE))</f>
        <v>018-1725</v>
      </c>
      <c r="E96" s="239" t="s">
        <v>1437</v>
      </c>
      <c r="F96" s="240"/>
      <c r="G96" s="240"/>
      <c r="H96" s="240"/>
      <c r="I96" s="240"/>
      <c r="J96" s="240"/>
      <c r="K96" s="240"/>
      <c r="L96" s="240"/>
      <c r="M96" s="240"/>
      <c r="N96" s="241"/>
      <c r="O96" s="213"/>
      <c r="P96" s="213"/>
      <c r="Q96" s="210"/>
    </row>
    <row r="97" spans="2:17" ht="19.5" customHeight="1">
      <c r="B97" s="208"/>
      <c r="C97" s="215" t="s">
        <v>515</v>
      </c>
      <c r="D97" s="213" t="str">
        <f>IF(B93="","",VLOOKUP(B93,data!$A$1:$CA$300,11,FALSE))</f>
        <v>五城目町西磯ノ目一丁目2-10</v>
      </c>
      <c r="E97" s="216" t="str">
        <f>IF(B93="","",VLOOKUP(B93,data!$A$1:$CA$300,26,FALSE))</f>
        <v>日曜、祝日、年末年始、お盆</v>
      </c>
      <c r="F97" s="217"/>
      <c r="G97" s="217"/>
      <c r="H97" s="217"/>
      <c r="I97" s="217"/>
      <c r="J97" s="217"/>
      <c r="K97" s="217"/>
      <c r="L97" s="217"/>
      <c r="M97" s="217"/>
      <c r="N97" s="218"/>
      <c r="O97" s="213"/>
      <c r="P97" s="213"/>
      <c r="Q97" s="210"/>
    </row>
    <row r="98" spans="2:17" ht="19.5" customHeight="1">
      <c r="B98" s="208"/>
      <c r="C98" s="215"/>
      <c r="D98" s="213"/>
      <c r="E98" s="216"/>
      <c r="F98" s="217"/>
      <c r="G98" s="217"/>
      <c r="H98" s="217"/>
      <c r="I98" s="217"/>
      <c r="J98" s="217"/>
      <c r="K98" s="217"/>
      <c r="L98" s="217"/>
      <c r="M98" s="217"/>
      <c r="N98" s="218"/>
      <c r="O98" s="213"/>
      <c r="P98" s="213"/>
      <c r="Q98" s="210"/>
    </row>
    <row r="99" spans="2:17" ht="19.5" customHeight="1">
      <c r="B99" s="208"/>
      <c r="C99" s="30" t="s">
        <v>526</v>
      </c>
      <c r="D99" s="36" t="str">
        <f>IF(B93="","",VLOOKUP(B93,data!$A$1:$CA$300,12,FALSE))</f>
        <v>018-852-3141</v>
      </c>
      <c r="E99" s="216" t="str">
        <f>IF(B93="","",VLOOKUP(B93,data!$A$1:$CA$300,78,FALSE))</f>
        <v>※午後の受付時間について
木曜は14:30～18:30、土曜は14:30～17:00</v>
      </c>
      <c r="F99" s="217"/>
      <c r="G99" s="217"/>
      <c r="H99" s="217"/>
      <c r="I99" s="217"/>
      <c r="J99" s="217"/>
      <c r="K99" s="217"/>
      <c r="L99" s="217"/>
      <c r="M99" s="217"/>
      <c r="N99" s="218"/>
      <c r="O99" s="213"/>
      <c r="P99" s="213"/>
      <c r="Q99" s="210"/>
    </row>
    <row r="100" spans="2:17" ht="19.5" customHeight="1">
      <c r="B100" s="209"/>
      <c r="C100" s="32" t="s">
        <v>1184</v>
      </c>
      <c r="D100" s="37" t="str">
        <f>IF(B93="","",VLOOKUP(B93,data!$A$1:$CA$300,13,FALSE))</f>
        <v>018-852-3164</v>
      </c>
      <c r="E100" s="219"/>
      <c r="F100" s="220"/>
      <c r="G100" s="220"/>
      <c r="H100" s="220"/>
      <c r="I100" s="220"/>
      <c r="J100" s="220"/>
      <c r="K100" s="220"/>
      <c r="L100" s="220"/>
      <c r="M100" s="220"/>
      <c r="N100" s="221"/>
      <c r="O100" s="214"/>
      <c r="P100" s="214"/>
      <c r="Q100" s="210"/>
    </row>
    <row r="101" spans="2:17" ht="19.5" customHeight="1">
      <c r="B101" s="207">
        <v>35</v>
      </c>
      <c r="C101" s="222" t="s">
        <v>1439</v>
      </c>
      <c r="D101" s="224" t="str">
        <f>IF(B101="","",VLOOKUP(B101,data!$A$1:$CA$300,9,FALSE))</f>
        <v>児玉医院歯科</v>
      </c>
      <c r="E101" s="242" t="s">
        <v>700</v>
      </c>
      <c r="F101" s="242"/>
      <c r="G101" s="242"/>
      <c r="H101" s="243" t="s">
        <v>1438</v>
      </c>
      <c r="I101" s="244"/>
      <c r="J101" s="244"/>
      <c r="K101" s="244"/>
      <c r="L101" s="244"/>
      <c r="M101" s="244"/>
      <c r="N101" s="245"/>
      <c r="O101" s="211" t="str">
        <f>IF(B101="","",VLOOKUP(B101,data!$A$1:$CA$300,27,FALSE))</f>
        <v>不可</v>
      </c>
      <c r="P101" s="211" t="str">
        <f>IF(B101="","",VLOOKUP(B101,data!$A$1:$CA$300,29,FALSE))</f>
        <v>不可</v>
      </c>
      <c r="Q101" s="210" t="str">
        <f>IF(B101="","",VLOOKUP(B101,data!$A$1:$CA$300,14,FALSE))</f>
        <v/>
      </c>
    </row>
    <row r="102" spans="2:17" ht="19.5" customHeight="1">
      <c r="B102" s="208"/>
      <c r="C102" s="215"/>
      <c r="D102" s="225"/>
      <c r="E102" s="38" t="str">
        <f>IF(B101="","",VLOOKUP(B101,data!$A$1:$CA$300,19,FALSE))</f>
        <v>09:00</v>
      </c>
      <c r="F102" s="40" t="s">
        <v>8</v>
      </c>
      <c r="G102" s="42" t="str">
        <f>IF(B101="","",VLOOKUP(B101,data!$A$1:$CA$300,20,FALSE))</f>
        <v>11:00</v>
      </c>
      <c r="H102" s="233" t="str">
        <f>IF(B101="","",VLOOKUP(B101,data!$A$1:$CA$300,18,FALSE))</f>
        <v>火曜・水曜・木曜・金曜・土曜</v>
      </c>
      <c r="I102" s="234"/>
      <c r="J102" s="234"/>
      <c r="K102" s="234"/>
      <c r="L102" s="234"/>
      <c r="M102" s="234"/>
      <c r="N102" s="235"/>
      <c r="O102" s="212"/>
      <c r="P102" s="212"/>
      <c r="Q102" s="210"/>
    </row>
    <row r="103" spans="2:17" ht="19.5" customHeight="1">
      <c r="B103" s="208"/>
      <c r="C103" s="223"/>
      <c r="D103" s="226"/>
      <c r="E103" s="39" t="str">
        <f>IF(B101="","",VLOOKUP(B101,data!$A$1:$CA$300,22,FALSE))</f>
        <v>14:00</v>
      </c>
      <c r="F103" s="41" t="s">
        <v>8</v>
      </c>
      <c r="G103" s="43" t="str">
        <f>IF(B101="","",VLOOKUP(B101,data!$A$1:$CA$300,23,FALSE))</f>
        <v>16:00</v>
      </c>
      <c r="H103" s="236" t="str">
        <f>IF(B101="","",VLOOKUP(B101,data!$A$1:$CA$300,21,FALSE))</f>
        <v>火曜・水曜・金曜</v>
      </c>
      <c r="I103" s="237"/>
      <c r="J103" s="237"/>
      <c r="K103" s="237"/>
      <c r="L103" s="237"/>
      <c r="M103" s="237"/>
      <c r="N103" s="238"/>
      <c r="O103" s="213" t="str">
        <f>IF(B101="","",VLOOKUP(B101,data!$A$1:$CA$300,28,FALSE))</f>
        <v/>
      </c>
      <c r="P103" s="213" t="str">
        <f>IF(B101="","",VLOOKUP(B101,data!$A$1:$CA$300,30,FALSE))</f>
        <v/>
      </c>
      <c r="Q103" s="210"/>
    </row>
    <row r="104" spans="2:17" ht="19.5" customHeight="1">
      <c r="B104" s="208"/>
      <c r="C104" s="30" t="s">
        <v>637</v>
      </c>
      <c r="D104" s="35" t="str">
        <f>IF(B101="","",VLOOKUP(B101,data!$A$1:$CA$300,10,FALSE))</f>
        <v>018-1622</v>
      </c>
      <c r="E104" s="239" t="s">
        <v>1437</v>
      </c>
      <c r="F104" s="240"/>
      <c r="G104" s="240"/>
      <c r="H104" s="240"/>
      <c r="I104" s="240"/>
      <c r="J104" s="240"/>
      <c r="K104" s="240"/>
      <c r="L104" s="240"/>
      <c r="M104" s="240"/>
      <c r="N104" s="241"/>
      <c r="O104" s="213"/>
      <c r="P104" s="213"/>
      <c r="Q104" s="210"/>
    </row>
    <row r="105" spans="2:17" ht="19.5" customHeight="1">
      <c r="B105" s="208"/>
      <c r="C105" s="215" t="s">
        <v>515</v>
      </c>
      <c r="D105" s="213" t="str">
        <f>IF(B101="","",VLOOKUP(B101,data!$A$1:$CA$300,11,FALSE))</f>
        <v>八郎潟町一日市115−1</v>
      </c>
      <c r="E105" s="216" t="str">
        <f>IF(B101="","",VLOOKUP(B101,data!$A$1:$CA$300,26,FALSE))</f>
        <v>月曜、日曜、祝日、年末年始、お盆</v>
      </c>
      <c r="F105" s="217"/>
      <c r="G105" s="217"/>
      <c r="H105" s="217"/>
      <c r="I105" s="217"/>
      <c r="J105" s="217"/>
      <c r="K105" s="217"/>
      <c r="L105" s="217"/>
      <c r="M105" s="217"/>
      <c r="N105" s="218"/>
      <c r="O105" s="213"/>
      <c r="P105" s="213"/>
      <c r="Q105" s="210"/>
    </row>
    <row r="106" spans="2:17" ht="19.5" customHeight="1">
      <c r="B106" s="208"/>
      <c r="C106" s="215"/>
      <c r="D106" s="213"/>
      <c r="E106" s="216"/>
      <c r="F106" s="217"/>
      <c r="G106" s="217"/>
      <c r="H106" s="217"/>
      <c r="I106" s="217"/>
      <c r="J106" s="217"/>
      <c r="K106" s="217"/>
      <c r="L106" s="217"/>
      <c r="M106" s="217"/>
      <c r="N106" s="218"/>
      <c r="O106" s="213"/>
      <c r="P106" s="213"/>
      <c r="Q106" s="210"/>
    </row>
    <row r="107" spans="2:17" ht="19.5" customHeight="1">
      <c r="B107" s="208"/>
      <c r="C107" s="30" t="s">
        <v>526</v>
      </c>
      <c r="D107" s="36" t="str">
        <f>IF(B101="","",VLOOKUP(B101,data!$A$1:$CA$300,12,FALSE))</f>
        <v>018-875-2092</v>
      </c>
      <c r="E107" s="216" t="str">
        <f>IF(B101="","",VLOOKUP(B101,data!$A$1:$CA$300,78,FALSE))</f>
        <v/>
      </c>
      <c r="F107" s="217"/>
      <c r="G107" s="217"/>
      <c r="H107" s="217"/>
      <c r="I107" s="217"/>
      <c r="J107" s="217"/>
      <c r="K107" s="217"/>
      <c r="L107" s="217"/>
      <c r="M107" s="217"/>
      <c r="N107" s="218"/>
      <c r="O107" s="213"/>
      <c r="P107" s="213"/>
      <c r="Q107" s="210"/>
    </row>
    <row r="108" spans="2:17" ht="19.5" customHeight="1">
      <c r="B108" s="209"/>
      <c r="C108" s="32" t="s">
        <v>1184</v>
      </c>
      <c r="D108" s="37" t="str">
        <f>IF(B101="","",VLOOKUP(B101,data!$A$1:$CA$300,13,FALSE))</f>
        <v>018-875-2136</v>
      </c>
      <c r="E108" s="219"/>
      <c r="F108" s="220"/>
      <c r="G108" s="220"/>
      <c r="H108" s="220"/>
      <c r="I108" s="220"/>
      <c r="J108" s="220"/>
      <c r="K108" s="220"/>
      <c r="L108" s="220"/>
      <c r="M108" s="220"/>
      <c r="N108" s="221"/>
      <c r="O108" s="214"/>
      <c r="P108" s="214"/>
      <c r="Q108" s="210"/>
    </row>
    <row r="109" spans="2:17" ht="19.5" customHeight="1">
      <c r="B109" s="207">
        <v>36</v>
      </c>
      <c r="C109" s="222" t="s">
        <v>1439</v>
      </c>
      <c r="D109" s="224" t="str">
        <f>IF(B109="","",VLOOKUP(B109,data!$A$1:$CA$300,9,FALSE))</f>
        <v>ちづ歯科クリニック</v>
      </c>
      <c r="E109" s="223" t="s">
        <v>700</v>
      </c>
      <c r="F109" s="223"/>
      <c r="G109" s="223"/>
      <c r="H109" s="243" t="s">
        <v>1438</v>
      </c>
      <c r="I109" s="244"/>
      <c r="J109" s="244"/>
      <c r="K109" s="244"/>
      <c r="L109" s="244"/>
      <c r="M109" s="244"/>
      <c r="N109" s="245"/>
      <c r="O109" s="211" t="str">
        <f>IF(B109="","",VLOOKUP(B109,data!$A$1:$CA$300,27,FALSE))</f>
        <v>その他</v>
      </c>
      <c r="P109" s="211" t="str">
        <f>IF(B109="","",VLOOKUP(B109,data!$A$1:$CA$300,29,FALSE))</f>
        <v>その他</v>
      </c>
      <c r="Q109" s="134" t="str">
        <f>HYPERLINK(IF(B109="","",VLOOKUP(B109,data!$A$1:$CA$300,14,FALSE)))</f>
        <v>https://www.musashi-dent.jp/chidu.html</v>
      </c>
    </row>
    <row r="110" spans="2:17" ht="19.5" customHeight="1">
      <c r="B110" s="208"/>
      <c r="C110" s="215"/>
      <c r="D110" s="225"/>
      <c r="E110" s="38" t="str">
        <f>IF(B109="","",VLOOKUP(B109,data!$A$1:$CA$300,19,FALSE))</f>
        <v>09:00</v>
      </c>
      <c r="F110" s="40" t="s">
        <v>8</v>
      </c>
      <c r="G110" s="42" t="str">
        <f>IF(B109="","",VLOOKUP(B109,data!$A$1:$CA$300,20,FALSE))</f>
        <v>12:00</v>
      </c>
      <c r="H110" s="233" t="str">
        <f>IF(B109="","",VLOOKUP(B109,data!$A$1:$CA$300,18,FALSE))</f>
        <v>月曜・水曜・木曜・金曜・土曜</v>
      </c>
      <c r="I110" s="234"/>
      <c r="J110" s="234"/>
      <c r="K110" s="234"/>
      <c r="L110" s="234"/>
      <c r="M110" s="234"/>
      <c r="N110" s="235"/>
      <c r="O110" s="212"/>
      <c r="P110" s="212"/>
      <c r="Q110" s="210"/>
    </row>
    <row r="111" spans="2:17" ht="19.5" customHeight="1">
      <c r="B111" s="208"/>
      <c r="C111" s="223"/>
      <c r="D111" s="226"/>
      <c r="E111" s="39" t="str">
        <f>IF(B109="","",VLOOKUP(B109,data!$A$1:$CA$300,22,FALSE))</f>
        <v>13:00</v>
      </c>
      <c r="F111" s="41" t="s">
        <v>8</v>
      </c>
      <c r="G111" s="43" t="str">
        <f>IF(B109="","",VLOOKUP(B109,data!$A$1:$CA$300,23,FALSE))</f>
        <v>18:00</v>
      </c>
      <c r="H111" s="236" t="str">
        <f>IF(B109="","",VLOOKUP(B109,data!$A$1:$CA$300,21,FALSE))</f>
        <v>月曜・水曜・木曜・金曜・土曜</v>
      </c>
      <c r="I111" s="237"/>
      <c r="J111" s="237"/>
      <c r="K111" s="237"/>
      <c r="L111" s="237"/>
      <c r="M111" s="237"/>
      <c r="N111" s="238"/>
      <c r="O111" s="213" t="str">
        <f>IF(B109="","",VLOOKUP(B109,data!$A$1:$CA$300,28,FALSE))</f>
        <v>令和7年4月より開始予定</v>
      </c>
      <c r="P111" s="213" t="str">
        <f>IF(B109="","",VLOOKUP(B109,data!$A$1:$CA$300,30,FALSE))</f>
        <v>令和7年4月より開始予定</v>
      </c>
      <c r="Q111" s="210"/>
    </row>
    <row r="112" spans="2:17" ht="19.5" customHeight="1">
      <c r="B112" s="208"/>
      <c r="C112" s="30" t="s">
        <v>637</v>
      </c>
      <c r="D112" s="35" t="str">
        <f>IF(B109="","",VLOOKUP(B109,data!$A$1:$CA$300,10,FALSE))</f>
        <v>018-1605</v>
      </c>
      <c r="E112" s="239" t="s">
        <v>1437</v>
      </c>
      <c r="F112" s="240"/>
      <c r="G112" s="240"/>
      <c r="H112" s="240"/>
      <c r="I112" s="240"/>
      <c r="J112" s="240"/>
      <c r="K112" s="240"/>
      <c r="L112" s="240"/>
      <c r="M112" s="240"/>
      <c r="N112" s="241"/>
      <c r="O112" s="213"/>
      <c r="P112" s="213"/>
      <c r="Q112" s="210"/>
    </row>
    <row r="113" spans="2:17" ht="19.5" customHeight="1">
      <c r="B113" s="208"/>
      <c r="C113" s="215" t="s">
        <v>515</v>
      </c>
      <c r="D113" s="213" t="str">
        <f>IF(B109="","",VLOOKUP(B109,data!$A$1:$CA$300,11,FALSE))</f>
        <v>八郎潟町川崎昼寝233-1</v>
      </c>
      <c r="E113" s="216" t="str">
        <f>IF(B109="","",VLOOKUP(B109,data!$A$1:$CA$300,26,FALSE))</f>
        <v>火曜、日曜、祝日</v>
      </c>
      <c r="F113" s="217"/>
      <c r="G113" s="217"/>
      <c r="H113" s="217"/>
      <c r="I113" s="217"/>
      <c r="J113" s="217"/>
      <c r="K113" s="217"/>
      <c r="L113" s="217"/>
      <c r="M113" s="217"/>
      <c r="N113" s="218"/>
      <c r="O113" s="213"/>
      <c r="P113" s="213"/>
      <c r="Q113" s="210"/>
    </row>
    <row r="114" spans="2:17" ht="19.5" customHeight="1">
      <c r="B114" s="208"/>
      <c r="C114" s="215"/>
      <c r="D114" s="213"/>
      <c r="E114" s="216"/>
      <c r="F114" s="217"/>
      <c r="G114" s="217"/>
      <c r="H114" s="217"/>
      <c r="I114" s="217"/>
      <c r="J114" s="217"/>
      <c r="K114" s="217"/>
      <c r="L114" s="217"/>
      <c r="M114" s="217"/>
      <c r="N114" s="218"/>
      <c r="O114" s="213"/>
      <c r="P114" s="213"/>
      <c r="Q114" s="210"/>
    </row>
    <row r="115" spans="2:17" ht="19.5" customHeight="1">
      <c r="B115" s="208"/>
      <c r="C115" s="30" t="s">
        <v>526</v>
      </c>
      <c r="D115" s="36" t="str">
        <f>IF(B109="","",VLOOKUP(B109,data!$A$1:$CA$300,12,FALSE))</f>
        <v>018-875-2801</v>
      </c>
      <c r="E115" s="216" t="str">
        <f>IF(B109="","",VLOOKUP(B109,data!$A$1:$CA$300,78,FALSE))</f>
        <v/>
      </c>
      <c r="F115" s="217"/>
      <c r="G115" s="217"/>
      <c r="H115" s="217"/>
      <c r="I115" s="217"/>
      <c r="J115" s="217"/>
      <c r="K115" s="217"/>
      <c r="L115" s="217"/>
      <c r="M115" s="217"/>
      <c r="N115" s="218"/>
      <c r="O115" s="213"/>
      <c r="P115" s="213"/>
      <c r="Q115" s="210"/>
    </row>
    <row r="116" spans="2:17" ht="19.5" customHeight="1">
      <c r="B116" s="209"/>
      <c r="C116" s="32" t="s">
        <v>1184</v>
      </c>
      <c r="D116" s="37" t="str">
        <f>IF(B109="","",VLOOKUP(B109,data!$A$1:$CA$300,13,FALSE))</f>
        <v>018-875-5526</v>
      </c>
      <c r="E116" s="219"/>
      <c r="F116" s="220"/>
      <c r="G116" s="220"/>
      <c r="H116" s="220"/>
      <c r="I116" s="220"/>
      <c r="J116" s="220"/>
      <c r="K116" s="220"/>
      <c r="L116" s="220"/>
      <c r="M116" s="220"/>
      <c r="N116" s="221"/>
      <c r="O116" s="214"/>
      <c r="P116" s="214"/>
      <c r="Q116" s="210"/>
    </row>
    <row r="117" spans="2:17" ht="19.5" customHeight="1">
      <c r="B117" s="207">
        <v>37</v>
      </c>
      <c r="C117" s="222" t="s">
        <v>1439</v>
      </c>
      <c r="D117" s="224" t="str">
        <f>IF(B117="","",VLOOKUP(B117,data!$A$1:$CA$300,9,FALSE))</f>
        <v>かわた歯科医院</v>
      </c>
      <c r="E117" s="223" t="s">
        <v>700</v>
      </c>
      <c r="F117" s="223"/>
      <c r="G117" s="223"/>
      <c r="H117" s="243" t="s">
        <v>1438</v>
      </c>
      <c r="I117" s="244"/>
      <c r="J117" s="244"/>
      <c r="K117" s="244"/>
      <c r="L117" s="244"/>
      <c r="M117" s="244"/>
      <c r="N117" s="245"/>
      <c r="O117" s="211" t="str">
        <f>IF(B117="","",VLOOKUP(B117,data!$A$1:$CA$300,27,FALSE))</f>
        <v>不可</v>
      </c>
      <c r="P117" s="211" t="str">
        <f>IF(B117="","",VLOOKUP(B117,data!$A$1:$CA$300,29,FALSE))</f>
        <v>不可</v>
      </c>
      <c r="Q117" s="210" t="str">
        <f>IF(B117="","",VLOOKUP(B117,data!$A$1:$CA$300,14,FALSE))</f>
        <v/>
      </c>
    </row>
    <row r="118" spans="2:17" ht="19.5" customHeight="1">
      <c r="B118" s="208"/>
      <c r="C118" s="215"/>
      <c r="D118" s="225"/>
      <c r="E118" s="38" t="str">
        <f>IF(B117="","",VLOOKUP(B117,data!$A$1:$CA$300,19,FALSE))</f>
        <v>09:00</v>
      </c>
      <c r="F118" s="40" t="s">
        <v>8</v>
      </c>
      <c r="G118" s="42" t="str">
        <f>IF(B117="","",VLOOKUP(B117,data!$A$1:$CA$300,20,FALSE))</f>
        <v>12:00</v>
      </c>
      <c r="H118" s="233" t="str">
        <f>IF(B117="","",VLOOKUP(B117,data!$A$1:$CA$300,18,FALSE))</f>
        <v>月曜・火曜・水曜・木曜・金曜</v>
      </c>
      <c r="I118" s="234"/>
      <c r="J118" s="234"/>
      <c r="K118" s="234"/>
      <c r="L118" s="234"/>
      <c r="M118" s="234"/>
      <c r="N118" s="235"/>
      <c r="O118" s="212"/>
      <c r="P118" s="212"/>
      <c r="Q118" s="210"/>
    </row>
    <row r="119" spans="2:17" ht="19.5" customHeight="1">
      <c r="B119" s="208"/>
      <c r="C119" s="223"/>
      <c r="D119" s="226"/>
      <c r="E119" s="39" t="str">
        <f>IF(B117="","",VLOOKUP(B117,data!$A$1:$CA$300,22,FALSE))</f>
        <v>14:00</v>
      </c>
      <c r="F119" s="41" t="s">
        <v>8</v>
      </c>
      <c r="G119" s="43" t="str">
        <f>IF(B117="","",VLOOKUP(B117,data!$A$1:$CA$300,23,FALSE))</f>
        <v>18:00</v>
      </c>
      <c r="H119" s="236" t="str">
        <f>IF(B117="","",VLOOKUP(B117,data!$A$1:$CA$300,21,FALSE))</f>
        <v>月曜・火曜・水曜・木曜・金曜</v>
      </c>
      <c r="I119" s="237"/>
      <c r="J119" s="237"/>
      <c r="K119" s="237"/>
      <c r="L119" s="237"/>
      <c r="M119" s="237"/>
      <c r="N119" s="238"/>
      <c r="O119" s="213" t="str">
        <f>IF(B117="","",VLOOKUP(B117,data!$A$1:$CA$300,28,FALSE))</f>
        <v/>
      </c>
      <c r="P119" s="213" t="str">
        <f>IF(B117="","",VLOOKUP(B117,data!$A$1:$CA$300,30,FALSE))</f>
        <v/>
      </c>
      <c r="Q119" s="210"/>
    </row>
    <row r="120" spans="2:17" ht="19.5" customHeight="1">
      <c r="B120" s="208"/>
      <c r="C120" s="30" t="s">
        <v>637</v>
      </c>
      <c r="D120" s="35" t="str">
        <f>IF(B117="","",VLOOKUP(B117,data!$A$1:$CA$300,10,FALSE))</f>
        <v>010-0443</v>
      </c>
      <c r="E120" s="239" t="s">
        <v>1437</v>
      </c>
      <c r="F120" s="240"/>
      <c r="G120" s="240"/>
      <c r="H120" s="240"/>
      <c r="I120" s="240"/>
      <c r="J120" s="240"/>
      <c r="K120" s="240"/>
      <c r="L120" s="240"/>
      <c r="M120" s="240"/>
      <c r="N120" s="241"/>
      <c r="O120" s="213"/>
      <c r="P120" s="213"/>
      <c r="Q120" s="210"/>
    </row>
    <row r="121" spans="2:17" ht="19.5" customHeight="1">
      <c r="B121" s="208"/>
      <c r="C121" s="215" t="s">
        <v>515</v>
      </c>
      <c r="D121" s="213" t="str">
        <f>IF(B117="","",VLOOKUP(B117,data!$A$1:$CA$300,11,FALSE))</f>
        <v>大潟村字中央1-34</v>
      </c>
      <c r="E121" s="216" t="str">
        <f>IF(B117="","",VLOOKUP(B117,data!$A$1:$CA$300,26,FALSE))</f>
        <v>土曜、日曜、年末年始、お盆</v>
      </c>
      <c r="F121" s="217"/>
      <c r="G121" s="217"/>
      <c r="H121" s="217"/>
      <c r="I121" s="217"/>
      <c r="J121" s="217"/>
      <c r="K121" s="217"/>
      <c r="L121" s="217"/>
      <c r="M121" s="217"/>
      <c r="N121" s="218"/>
      <c r="O121" s="213"/>
      <c r="P121" s="213"/>
      <c r="Q121" s="210"/>
    </row>
    <row r="122" spans="2:17" ht="19.5" customHeight="1">
      <c r="B122" s="208"/>
      <c r="C122" s="215"/>
      <c r="D122" s="213"/>
      <c r="E122" s="216"/>
      <c r="F122" s="217"/>
      <c r="G122" s="217"/>
      <c r="H122" s="217"/>
      <c r="I122" s="217"/>
      <c r="J122" s="217"/>
      <c r="K122" s="217"/>
      <c r="L122" s="217"/>
      <c r="M122" s="217"/>
      <c r="N122" s="218"/>
      <c r="O122" s="213"/>
      <c r="P122" s="213"/>
      <c r="Q122" s="210"/>
    </row>
    <row r="123" spans="2:17" ht="19.5" customHeight="1">
      <c r="B123" s="208"/>
      <c r="C123" s="30" t="s">
        <v>526</v>
      </c>
      <c r="D123" s="36" t="str">
        <f>IF(B117="","",VLOOKUP(B117,data!$A$1:$CA$300,12,FALSE))</f>
        <v>0185-22-4351</v>
      </c>
      <c r="E123" s="216" t="str">
        <f>IF(B117="","",VLOOKUP(B117,data!$A$1:$CA$300,78,FALSE))</f>
        <v/>
      </c>
      <c r="F123" s="217"/>
      <c r="G123" s="217"/>
      <c r="H123" s="217"/>
      <c r="I123" s="217"/>
      <c r="J123" s="217"/>
      <c r="K123" s="217"/>
      <c r="L123" s="217"/>
      <c r="M123" s="217"/>
      <c r="N123" s="218"/>
      <c r="O123" s="213"/>
      <c r="P123" s="213"/>
      <c r="Q123" s="210"/>
    </row>
    <row r="124" spans="2:17" ht="19.5" customHeight="1">
      <c r="B124" s="209"/>
      <c r="C124" s="32" t="s">
        <v>1184</v>
      </c>
      <c r="D124" s="37" t="str">
        <f>IF(B117="","",VLOOKUP(B117,data!$A$1:$CA$300,13,FALSE))</f>
        <v>0185-22-4351</v>
      </c>
      <c r="E124" s="219"/>
      <c r="F124" s="220"/>
      <c r="G124" s="220"/>
      <c r="H124" s="220"/>
      <c r="I124" s="220"/>
      <c r="J124" s="220"/>
      <c r="K124" s="220"/>
      <c r="L124" s="220"/>
      <c r="M124" s="220"/>
      <c r="N124" s="221"/>
      <c r="O124" s="214"/>
      <c r="P124" s="214"/>
      <c r="Q124" s="210"/>
    </row>
  </sheetData>
  <mergeCells count="261">
    <mergeCell ref="H21:N21"/>
    <mergeCell ref="H22:N22"/>
    <mergeCell ref="H23:N23"/>
    <mergeCell ref="E24:N24"/>
    <mergeCell ref="E29:G29"/>
    <mergeCell ref="H29:N29"/>
    <mergeCell ref="H30:N30"/>
    <mergeCell ref="E5:G5"/>
    <mergeCell ref="H5:N5"/>
    <mergeCell ref="H6:N6"/>
    <mergeCell ref="H7:N7"/>
    <mergeCell ref="E8:N8"/>
    <mergeCell ref="E13:G13"/>
    <mergeCell ref="H13:N13"/>
    <mergeCell ref="H14:N14"/>
    <mergeCell ref="H15:N15"/>
    <mergeCell ref="H55:N55"/>
    <mergeCell ref="E56:N56"/>
    <mergeCell ref="E61:G61"/>
    <mergeCell ref="H61:N61"/>
    <mergeCell ref="H31:N31"/>
    <mergeCell ref="E32:N32"/>
    <mergeCell ref="E37:G37"/>
    <mergeCell ref="H37:N37"/>
    <mergeCell ref="H38:N38"/>
    <mergeCell ref="H39:N39"/>
    <mergeCell ref="E40:N40"/>
    <mergeCell ref="E45:G45"/>
    <mergeCell ref="H45:N45"/>
    <mergeCell ref="H62:N62"/>
    <mergeCell ref="H63:N63"/>
    <mergeCell ref="E64:N64"/>
    <mergeCell ref="E69:G69"/>
    <mergeCell ref="H69:N69"/>
    <mergeCell ref="H70:N70"/>
    <mergeCell ref="H71:N71"/>
    <mergeCell ref="E72:N72"/>
    <mergeCell ref="E77:G77"/>
    <mergeCell ref="H77:N77"/>
    <mergeCell ref="E65:N66"/>
    <mergeCell ref="E67:N68"/>
    <mergeCell ref="E96:N96"/>
    <mergeCell ref="E101:G101"/>
    <mergeCell ref="H101:N101"/>
    <mergeCell ref="H102:N102"/>
    <mergeCell ref="H103:N103"/>
    <mergeCell ref="E104:N104"/>
    <mergeCell ref="E109:G109"/>
    <mergeCell ref="H109:N109"/>
    <mergeCell ref="H78:N78"/>
    <mergeCell ref="H79:N79"/>
    <mergeCell ref="E80:N80"/>
    <mergeCell ref="E85:G85"/>
    <mergeCell ref="H85:N85"/>
    <mergeCell ref="H86:N86"/>
    <mergeCell ref="H87:N87"/>
    <mergeCell ref="E88:N88"/>
    <mergeCell ref="E93:G93"/>
    <mergeCell ref="H93:N93"/>
    <mergeCell ref="E112:N112"/>
    <mergeCell ref="E117:G117"/>
    <mergeCell ref="H117:N117"/>
    <mergeCell ref="H118:N118"/>
    <mergeCell ref="H119:N119"/>
    <mergeCell ref="E120:N120"/>
    <mergeCell ref="B1:B4"/>
    <mergeCell ref="E1:N4"/>
    <mergeCell ref="C13:C15"/>
    <mergeCell ref="D13:D15"/>
    <mergeCell ref="C29:C31"/>
    <mergeCell ref="D29:D31"/>
    <mergeCell ref="C45:C47"/>
    <mergeCell ref="D45:D47"/>
    <mergeCell ref="C61:C63"/>
    <mergeCell ref="D61:D63"/>
    <mergeCell ref="C77:C79"/>
    <mergeCell ref="D77:D79"/>
    <mergeCell ref="C93:C95"/>
    <mergeCell ref="D93:D95"/>
    <mergeCell ref="C109:C111"/>
    <mergeCell ref="D109:D111"/>
    <mergeCell ref="H94:N94"/>
    <mergeCell ref="H95:N95"/>
    <mergeCell ref="O1:O4"/>
    <mergeCell ref="P1:P4"/>
    <mergeCell ref="Q1:Q4"/>
    <mergeCell ref="C2:D3"/>
    <mergeCell ref="C5:C7"/>
    <mergeCell ref="D5:D7"/>
    <mergeCell ref="O5:O6"/>
    <mergeCell ref="P5:P6"/>
    <mergeCell ref="O7:O12"/>
    <mergeCell ref="P7:P12"/>
    <mergeCell ref="C9:C10"/>
    <mergeCell ref="D9:D10"/>
    <mergeCell ref="E9:N10"/>
    <mergeCell ref="E11:N12"/>
    <mergeCell ref="C41:C42"/>
    <mergeCell ref="D41:D42"/>
    <mergeCell ref="E41:N42"/>
    <mergeCell ref="E43:N44"/>
    <mergeCell ref="O13:O14"/>
    <mergeCell ref="P13:P14"/>
    <mergeCell ref="O15:O20"/>
    <mergeCell ref="P15:P20"/>
    <mergeCell ref="C17:C18"/>
    <mergeCell ref="D17:D18"/>
    <mergeCell ref="E17:N18"/>
    <mergeCell ref="E19:N20"/>
    <mergeCell ref="C21:C23"/>
    <mergeCell ref="D21:D23"/>
    <mergeCell ref="O21:O22"/>
    <mergeCell ref="P21:P22"/>
    <mergeCell ref="O23:O28"/>
    <mergeCell ref="P23:P28"/>
    <mergeCell ref="C25:C26"/>
    <mergeCell ref="D25:D26"/>
    <mergeCell ref="E25:N26"/>
    <mergeCell ref="E27:N28"/>
    <mergeCell ref="E16:N16"/>
    <mergeCell ref="E21:G21"/>
    <mergeCell ref="O45:O46"/>
    <mergeCell ref="P45:P46"/>
    <mergeCell ref="O47:O52"/>
    <mergeCell ref="P47:P52"/>
    <mergeCell ref="C49:C50"/>
    <mergeCell ref="D49:D50"/>
    <mergeCell ref="E49:N50"/>
    <mergeCell ref="E51:N52"/>
    <mergeCell ref="C53:C55"/>
    <mergeCell ref="D53:D55"/>
    <mergeCell ref="O53:O54"/>
    <mergeCell ref="P53:P54"/>
    <mergeCell ref="O55:O60"/>
    <mergeCell ref="P55:P60"/>
    <mergeCell ref="C57:C58"/>
    <mergeCell ref="D57:D58"/>
    <mergeCell ref="E57:N58"/>
    <mergeCell ref="E59:N60"/>
    <mergeCell ref="H46:N46"/>
    <mergeCell ref="H47:N47"/>
    <mergeCell ref="E48:N48"/>
    <mergeCell ref="E53:G53"/>
    <mergeCell ref="H53:N53"/>
    <mergeCell ref="H54:N54"/>
    <mergeCell ref="C69:C71"/>
    <mergeCell ref="D69:D71"/>
    <mergeCell ref="O69:O70"/>
    <mergeCell ref="P69:P70"/>
    <mergeCell ref="O71:O76"/>
    <mergeCell ref="P71:P76"/>
    <mergeCell ref="C73:C74"/>
    <mergeCell ref="D73:D74"/>
    <mergeCell ref="E73:N74"/>
    <mergeCell ref="E75:N76"/>
    <mergeCell ref="C85:C87"/>
    <mergeCell ref="D85:D87"/>
    <mergeCell ref="O85:O86"/>
    <mergeCell ref="P85:P86"/>
    <mergeCell ref="O87:O92"/>
    <mergeCell ref="P87:P92"/>
    <mergeCell ref="C89:C90"/>
    <mergeCell ref="D89:D90"/>
    <mergeCell ref="E89:N90"/>
    <mergeCell ref="E91:N92"/>
    <mergeCell ref="C121:C122"/>
    <mergeCell ref="D121:D122"/>
    <mergeCell ref="E121:N122"/>
    <mergeCell ref="E123:N124"/>
    <mergeCell ref="O93:O94"/>
    <mergeCell ref="P93:P94"/>
    <mergeCell ref="O95:O100"/>
    <mergeCell ref="P95:P100"/>
    <mergeCell ref="C97:C98"/>
    <mergeCell ref="D97:D98"/>
    <mergeCell ref="E97:N98"/>
    <mergeCell ref="E99:N100"/>
    <mergeCell ref="C101:C103"/>
    <mergeCell ref="D101:D103"/>
    <mergeCell ref="O101:O102"/>
    <mergeCell ref="P101:P102"/>
    <mergeCell ref="O103:O108"/>
    <mergeCell ref="P103:P108"/>
    <mergeCell ref="C105:C106"/>
    <mergeCell ref="D105:D106"/>
    <mergeCell ref="E105:N106"/>
    <mergeCell ref="E107:N108"/>
    <mergeCell ref="H110:N110"/>
    <mergeCell ref="H111:N111"/>
    <mergeCell ref="B5:B12"/>
    <mergeCell ref="Q5:Q12"/>
    <mergeCell ref="B13:B20"/>
    <mergeCell ref="Q13:Q20"/>
    <mergeCell ref="B21:B28"/>
    <mergeCell ref="Q21:Q28"/>
    <mergeCell ref="B29:B36"/>
    <mergeCell ref="Q29:Q36"/>
    <mergeCell ref="B37:B44"/>
    <mergeCell ref="Q37:Q44"/>
    <mergeCell ref="O29:O30"/>
    <mergeCell ref="P29:P30"/>
    <mergeCell ref="O31:O36"/>
    <mergeCell ref="P31:P36"/>
    <mergeCell ref="C33:C34"/>
    <mergeCell ref="D33:D34"/>
    <mergeCell ref="E33:N34"/>
    <mergeCell ref="E35:N36"/>
    <mergeCell ref="C37:C39"/>
    <mergeCell ref="D37:D39"/>
    <mergeCell ref="O37:O38"/>
    <mergeCell ref="P37:P38"/>
    <mergeCell ref="O39:O44"/>
    <mergeCell ref="P39:P44"/>
    <mergeCell ref="B45:B52"/>
    <mergeCell ref="Q45:Q52"/>
    <mergeCell ref="B53:B60"/>
    <mergeCell ref="Q53:Q60"/>
    <mergeCell ref="B61:B68"/>
    <mergeCell ref="Q61:Q68"/>
    <mergeCell ref="B69:B76"/>
    <mergeCell ref="Q69:Q76"/>
    <mergeCell ref="B77:B84"/>
    <mergeCell ref="Q77:Q84"/>
    <mergeCell ref="O77:O78"/>
    <mergeCell ref="P77:P78"/>
    <mergeCell ref="O79:O84"/>
    <mergeCell ref="P79:P84"/>
    <mergeCell ref="C81:C82"/>
    <mergeCell ref="D81:D82"/>
    <mergeCell ref="E81:N82"/>
    <mergeCell ref="E83:N84"/>
    <mergeCell ref="O61:O62"/>
    <mergeCell ref="P61:P62"/>
    <mergeCell ref="O63:O68"/>
    <mergeCell ref="P63:P68"/>
    <mergeCell ref="C65:C66"/>
    <mergeCell ref="D65:D66"/>
    <mergeCell ref="B85:B92"/>
    <mergeCell ref="Q85:Q92"/>
    <mergeCell ref="B93:B100"/>
    <mergeCell ref="Q93:Q100"/>
    <mergeCell ref="B101:B108"/>
    <mergeCell ref="Q101:Q108"/>
    <mergeCell ref="B109:B116"/>
    <mergeCell ref="Q109:Q116"/>
    <mergeCell ref="B117:B124"/>
    <mergeCell ref="Q117:Q124"/>
    <mergeCell ref="O109:O110"/>
    <mergeCell ref="P109:P110"/>
    <mergeCell ref="O111:O116"/>
    <mergeCell ref="P111:P116"/>
    <mergeCell ref="C113:C114"/>
    <mergeCell ref="D113:D114"/>
    <mergeCell ref="E113:N114"/>
    <mergeCell ref="E115:N116"/>
    <mergeCell ref="C117:C119"/>
    <mergeCell ref="D117:D119"/>
    <mergeCell ref="O117:O118"/>
    <mergeCell ref="P117:P118"/>
    <mergeCell ref="O119:O124"/>
    <mergeCell ref="P119:P124"/>
  </mergeCells>
  <phoneticPr fontId="3" type="Hiragana"/>
  <pageMargins left="0.50314960629921257" right="0.50314960629921257" top="0.35629921259842523" bottom="0.35629921259842523"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137"/>
  <sheetViews>
    <sheetView view="pageBreakPreview" zoomScaleSheetLayoutView="100" workbookViewId="0">
      <pane ySplit="4" topLeftCell="A5" activePane="bottomLeft" state="frozen"/>
      <selection pane="bottomLeft" activeCell="B131" sqref="B131:B137"/>
    </sheetView>
  </sheetViews>
  <sheetFormatPr defaultRowHeight="17.25" customHeight="1"/>
  <cols>
    <col min="1" max="1" width="1.375" style="25" customWidth="1"/>
    <col min="2" max="2" width="3.375" style="25" customWidth="1"/>
    <col min="3" max="3" width="10.25" style="25" customWidth="1"/>
    <col min="4" max="4" width="21.75" style="25" customWidth="1"/>
    <col min="5" max="6" width="6.25" style="25" customWidth="1"/>
    <col min="7" max="7" width="5" style="25" customWidth="1"/>
    <col min="8" max="9" width="6.25" style="25" customWidth="1"/>
    <col min="10" max="13" width="7.125" style="25" customWidth="1"/>
    <col min="14" max="14" width="10" style="25" customWidth="1"/>
    <col min="15" max="15" width="17.5" style="8" customWidth="1"/>
    <col min="16" max="16" width="9" style="25" customWidth="1"/>
    <col min="17" max="16384" width="9" style="25"/>
  </cols>
  <sheetData>
    <row r="1" spans="1:15" ht="16.5" customHeight="1">
      <c r="B1" s="207" t="s">
        <v>40</v>
      </c>
      <c r="C1" s="26"/>
      <c r="D1" s="33"/>
      <c r="E1" s="300"/>
      <c r="F1" s="301"/>
      <c r="G1" s="301"/>
      <c r="H1" s="301"/>
      <c r="I1" s="301"/>
      <c r="J1" s="294" t="s">
        <v>1327</v>
      </c>
      <c r="K1" s="290" t="s">
        <v>1328</v>
      </c>
      <c r="L1" s="291" t="s">
        <v>204</v>
      </c>
      <c r="M1" s="294" t="s">
        <v>340</v>
      </c>
      <c r="N1" s="246" t="s">
        <v>1345</v>
      </c>
      <c r="O1" s="298" t="s">
        <v>775</v>
      </c>
    </row>
    <row r="2" spans="1:15" ht="16.5" customHeight="1">
      <c r="B2" s="208"/>
      <c r="C2" s="252" t="s">
        <v>952</v>
      </c>
      <c r="D2" s="253"/>
      <c r="E2" s="302"/>
      <c r="F2" s="303"/>
      <c r="G2" s="303"/>
      <c r="H2" s="303"/>
      <c r="I2" s="303"/>
      <c r="J2" s="295"/>
      <c r="K2" s="290"/>
      <c r="L2" s="292"/>
      <c r="M2" s="295"/>
      <c r="N2" s="297"/>
      <c r="O2" s="299"/>
    </row>
    <row r="3" spans="1:15" ht="16.5" customHeight="1">
      <c r="B3" s="208"/>
      <c r="C3" s="252"/>
      <c r="D3" s="253"/>
      <c r="E3" s="302"/>
      <c r="F3" s="304"/>
      <c r="G3" s="304"/>
      <c r="H3" s="304"/>
      <c r="I3" s="304"/>
      <c r="J3" s="295"/>
      <c r="K3" s="290"/>
      <c r="L3" s="292"/>
      <c r="M3" s="295"/>
      <c r="N3" s="297"/>
      <c r="O3" s="299"/>
    </row>
    <row r="4" spans="1:15" ht="16.5" customHeight="1">
      <c r="A4" s="44"/>
      <c r="B4" s="209"/>
      <c r="C4" s="27"/>
      <c r="D4" s="34"/>
      <c r="E4" s="305"/>
      <c r="F4" s="306"/>
      <c r="G4" s="306"/>
      <c r="H4" s="306"/>
      <c r="I4" s="306"/>
      <c r="J4" s="296"/>
      <c r="K4" s="290"/>
      <c r="L4" s="293"/>
      <c r="M4" s="296"/>
      <c r="N4" s="272"/>
      <c r="O4" s="299"/>
    </row>
    <row r="5" spans="1:15" ht="17.25" customHeight="1">
      <c r="B5" s="208">
        <v>38</v>
      </c>
      <c r="C5" s="255" t="s">
        <v>1440</v>
      </c>
      <c r="D5" s="297" t="str">
        <f>IF(B5="","",VLOOKUP(B5,data!$A$1:$CA$300,9,FALSE))</f>
        <v>おいわけにし調剤薬局</v>
      </c>
      <c r="E5" s="285" t="s">
        <v>259</v>
      </c>
      <c r="F5" s="286"/>
      <c r="G5" s="286"/>
      <c r="H5" s="286"/>
      <c r="I5" s="286"/>
      <c r="J5" s="212" t="str">
        <f>IF(B5="","",VLOOKUP(B5,data!$A$1:$CA$300,63,FALSE))</f>
        <v>可</v>
      </c>
      <c r="K5" s="212" t="str">
        <f>IF(B5="","",VLOOKUP(B5,data!$A$1:$CA$300,65,FALSE))</f>
        <v>要相談</v>
      </c>
      <c r="L5" s="212" t="str">
        <f>IF(B5="","",VLOOKUP(B5,data!$A$1:$CA$300,67,FALSE))</f>
        <v>不可</v>
      </c>
      <c r="M5" s="212" t="str">
        <f>IF(B5="","",VLOOKUP(B5,data!$A$1:$CA$300,69,FALSE))</f>
        <v>要相談</v>
      </c>
      <c r="N5" s="271" t="str">
        <f>IF(B5="","",VLOOKUP(B5,data!$A$1:$CA$300,77,FALSE))</f>
        <v>潟上市
秋田市　等
…要相談</v>
      </c>
      <c r="O5" s="214" t="str">
        <f>IF(B5="","",VLOOKUP(B5,data!$A$1:$CA$300,78,FALSE))</f>
        <v/>
      </c>
    </row>
    <row r="6" spans="1:15" ht="17.25" customHeight="1">
      <c r="B6" s="208"/>
      <c r="C6" s="256"/>
      <c r="D6" s="272"/>
      <c r="E6" s="273" t="str">
        <f>IF(B5="","",VLOOKUP(B5,data!$A$1:$CA$300,24,FALSE))</f>
        <v>08:30</v>
      </c>
      <c r="F6" s="274"/>
      <c r="G6" s="40" t="s">
        <v>8</v>
      </c>
      <c r="H6" s="275" t="str">
        <f>IF(B5="","",VLOOKUP(B5,data!$A$1:$CA$300,25,FALSE))</f>
        <v>18:00</v>
      </c>
      <c r="I6" s="276"/>
      <c r="J6" s="212"/>
      <c r="K6" s="212"/>
      <c r="L6" s="212"/>
      <c r="M6" s="212"/>
      <c r="N6" s="213"/>
      <c r="O6" s="270"/>
    </row>
    <row r="7" spans="1:15" ht="17.25" customHeight="1">
      <c r="B7" s="208"/>
      <c r="C7" s="28" t="s">
        <v>637</v>
      </c>
      <c r="D7" s="35" t="str">
        <f>IF(B5="","",VLOOKUP(B5,data!$A$1:$CA$300,10,FALSE))</f>
        <v>010-0101</v>
      </c>
      <c r="E7" s="277" t="s">
        <v>910</v>
      </c>
      <c r="F7" s="278"/>
      <c r="G7" s="278"/>
      <c r="H7" s="278"/>
      <c r="I7" s="278"/>
      <c r="J7" s="213" t="str">
        <f>IF(B5="","",VLOOKUP(B5,data!$A$1:$CA$300,64,FALSE))</f>
        <v/>
      </c>
      <c r="K7" s="213" t="str">
        <f>IF(B5="","",VLOOKUP(B5,data!$A$1:$CA$300,66,FALSE))</f>
        <v/>
      </c>
      <c r="L7" s="213" t="str">
        <f>IF(B5="","",VLOOKUP(B5,data!$A$1:$CA$300,68,FALSE))</f>
        <v/>
      </c>
      <c r="M7" s="213" t="str">
        <f>IF(B5="","",VLOOKUP(B5,data!$A$1:$CA$300,70,FALSE))</f>
        <v/>
      </c>
      <c r="N7" s="213"/>
      <c r="O7" s="270"/>
    </row>
    <row r="8" spans="1:15" ht="17.25" customHeight="1">
      <c r="B8" s="208"/>
      <c r="C8" s="255" t="s">
        <v>515</v>
      </c>
      <c r="D8" s="213" t="str">
        <f>IF(B5="","",VLOOKUP(B5,data!$A$1:$CA$300,11,FALSE))</f>
        <v>潟上市天王字長沼40-22</v>
      </c>
      <c r="E8" s="216" t="str">
        <f>IF(B5="","",VLOOKUP(B5,data!$A$1:$CA$300,26,FALSE))</f>
        <v>日曜、祝日、年末年始、お盆
※土曜13:00まで営業</v>
      </c>
      <c r="F8" s="217"/>
      <c r="G8" s="217"/>
      <c r="H8" s="217"/>
      <c r="I8" s="217"/>
      <c r="J8" s="213"/>
      <c r="K8" s="213"/>
      <c r="L8" s="213"/>
      <c r="M8" s="213"/>
      <c r="N8" s="213"/>
      <c r="O8" s="270"/>
    </row>
    <row r="9" spans="1:15" ht="17.25" customHeight="1">
      <c r="B9" s="208"/>
      <c r="C9" s="255"/>
      <c r="D9" s="213"/>
      <c r="E9" s="216"/>
      <c r="F9" s="217"/>
      <c r="G9" s="217"/>
      <c r="H9" s="217"/>
      <c r="I9" s="217"/>
      <c r="J9" s="213"/>
      <c r="K9" s="213"/>
      <c r="L9" s="213"/>
      <c r="M9" s="213"/>
      <c r="N9" s="213"/>
      <c r="O9" s="270"/>
    </row>
    <row r="10" spans="1:15" ht="17.25" customHeight="1">
      <c r="B10" s="208"/>
      <c r="C10" s="28" t="s">
        <v>526</v>
      </c>
      <c r="D10" s="36" t="str">
        <f>IF(B5="","",VLOOKUP(B5,data!$A$1:$CA$300,12,FALSE))</f>
        <v>018-870-4555</v>
      </c>
      <c r="E10" s="279" t="s">
        <v>1325</v>
      </c>
      <c r="F10" s="280"/>
      <c r="G10" s="280"/>
      <c r="H10" s="280"/>
      <c r="I10" s="281"/>
      <c r="J10" s="213"/>
      <c r="K10" s="213"/>
      <c r="L10" s="213"/>
      <c r="M10" s="213"/>
      <c r="N10" s="213"/>
      <c r="O10" s="270"/>
    </row>
    <row r="11" spans="1:15" ht="17.25" customHeight="1">
      <c r="B11" s="209"/>
      <c r="C11" s="45" t="s">
        <v>1184</v>
      </c>
      <c r="D11" s="37" t="str">
        <f>IF(B5="","",VLOOKUP(B5,data!$A$1:$CA$300,13,FALSE))</f>
        <v>018-870-4556</v>
      </c>
      <c r="E11" s="282" t="str">
        <f>IF(B5="","",VLOOKUP(B5,data!$A$1:$CA$300,14,FALSE))</f>
        <v>https://www.sano-ph.co.jp</v>
      </c>
      <c r="F11" s="283"/>
      <c r="G11" s="283"/>
      <c r="H11" s="283"/>
      <c r="I11" s="284"/>
      <c r="J11" s="214"/>
      <c r="K11" s="214"/>
      <c r="L11" s="214"/>
      <c r="M11" s="214"/>
      <c r="N11" s="214"/>
      <c r="O11" s="270"/>
    </row>
    <row r="12" spans="1:15" ht="17.25" customHeight="1">
      <c r="B12" s="208">
        <v>39</v>
      </c>
      <c r="C12" s="254" t="s">
        <v>1440</v>
      </c>
      <c r="D12" s="246" t="str">
        <f>IF(B12="","",VLOOKUP(B12,data!$A$1:$CA$300,9,FALSE))</f>
        <v>オリーブ薬局</v>
      </c>
      <c r="E12" s="285" t="s">
        <v>1260</v>
      </c>
      <c r="F12" s="286"/>
      <c r="G12" s="286"/>
      <c r="H12" s="286"/>
      <c r="I12" s="286"/>
      <c r="J12" s="212" t="str">
        <f>IF(B12="","",VLOOKUP(B12,data!$A$1:$CA$300,63,FALSE))</f>
        <v>可</v>
      </c>
      <c r="K12" s="212" t="str">
        <f>IF(B12="","",VLOOKUP(B12,data!$A$1:$CA$300,65,FALSE))</f>
        <v>要相談</v>
      </c>
      <c r="L12" s="212" t="str">
        <f>IF(B12="","",VLOOKUP(B12,data!$A$1:$CA$300,67,FALSE))</f>
        <v>可</v>
      </c>
      <c r="M12" s="212" t="str">
        <f>IF(B12="","",VLOOKUP(B12,data!$A$1:$CA$300,69,FALSE))</f>
        <v>要相談</v>
      </c>
      <c r="N12" s="271" t="str">
        <f>IF(B12="","",VLOOKUP(B12,data!$A$1:$CA$300,77,FALSE))</f>
        <v>潟上市
男鹿市
秋田市近郊</v>
      </c>
      <c r="O12" s="214" t="str">
        <f>IF(B12="","",VLOOKUP(B12,data!$A$1:$CA$300,78,FALSE))</f>
        <v/>
      </c>
    </row>
    <row r="13" spans="1:15" ht="17.25" customHeight="1">
      <c r="B13" s="208"/>
      <c r="C13" s="256"/>
      <c r="D13" s="272"/>
      <c r="E13" s="273" t="str">
        <f>IF(B12="","",VLOOKUP(B12,data!$A$1:$CA$300,24,FALSE))</f>
        <v>08:45</v>
      </c>
      <c r="F13" s="274"/>
      <c r="G13" s="40" t="s">
        <v>8</v>
      </c>
      <c r="H13" s="275" t="str">
        <f>IF(B12="","",VLOOKUP(B12,data!$A$1:$CA$300,25,FALSE))</f>
        <v>18:15</v>
      </c>
      <c r="I13" s="276"/>
      <c r="J13" s="212"/>
      <c r="K13" s="212"/>
      <c r="L13" s="212"/>
      <c r="M13" s="212"/>
      <c r="N13" s="213"/>
      <c r="O13" s="270"/>
    </row>
    <row r="14" spans="1:15" ht="17.25" customHeight="1">
      <c r="B14" s="208"/>
      <c r="C14" s="28" t="s">
        <v>637</v>
      </c>
      <c r="D14" s="35" t="str">
        <f>IF(B12="","",VLOOKUP(B12,data!$A$1:$CA$300,10,FALSE))</f>
        <v>010-0101</v>
      </c>
      <c r="E14" s="277" t="s">
        <v>1185</v>
      </c>
      <c r="F14" s="278"/>
      <c r="G14" s="278"/>
      <c r="H14" s="278"/>
      <c r="I14" s="278"/>
      <c r="J14" s="213" t="str">
        <f>IF(B12="","",VLOOKUP(B12,data!$A$1:$CA$300,64,FALSE))</f>
        <v/>
      </c>
      <c r="K14" s="213" t="str">
        <f>IF(B12="","",VLOOKUP(B12,data!$A$1:$CA$300,66,FALSE))</f>
        <v/>
      </c>
      <c r="L14" s="213" t="str">
        <f>IF(B12="","",VLOOKUP(B12,data!$A$1:$CA$300,68,FALSE))</f>
        <v/>
      </c>
      <c r="M14" s="213" t="str">
        <f>IF(B12="","",VLOOKUP(B12,data!$A$1:$CA$300,70,FALSE))</f>
        <v/>
      </c>
      <c r="N14" s="213"/>
      <c r="O14" s="270"/>
    </row>
    <row r="15" spans="1:15" ht="17.25" customHeight="1">
      <c r="B15" s="208"/>
      <c r="C15" s="255" t="s">
        <v>515</v>
      </c>
      <c r="D15" s="213" t="str">
        <f>IF(B12="","",VLOOKUP(B12,data!$A$1:$CA$300,11,FALSE))</f>
        <v>潟上市天王字追分西2-66</v>
      </c>
      <c r="E15" s="216" t="str">
        <f>IF(B12="","",VLOOKUP(B12,data!$A$1:$CA$300,26,FALSE))</f>
        <v>日曜、祝日、年末年始、お盆</v>
      </c>
      <c r="F15" s="217"/>
      <c r="G15" s="217"/>
      <c r="H15" s="217"/>
      <c r="I15" s="217"/>
      <c r="J15" s="213"/>
      <c r="K15" s="213"/>
      <c r="L15" s="213"/>
      <c r="M15" s="213"/>
      <c r="N15" s="213"/>
      <c r="O15" s="270"/>
    </row>
    <row r="16" spans="1:15" ht="17.25" customHeight="1">
      <c r="B16" s="208"/>
      <c r="C16" s="255"/>
      <c r="D16" s="213"/>
      <c r="E16" s="216"/>
      <c r="F16" s="217"/>
      <c r="G16" s="217"/>
      <c r="H16" s="217"/>
      <c r="I16" s="217"/>
      <c r="J16" s="213"/>
      <c r="K16" s="213"/>
      <c r="L16" s="213"/>
      <c r="M16" s="213"/>
      <c r="N16" s="213"/>
      <c r="O16" s="270"/>
    </row>
    <row r="17" spans="2:15" ht="17.25" customHeight="1">
      <c r="B17" s="208"/>
      <c r="C17" s="28" t="s">
        <v>526</v>
      </c>
      <c r="D17" s="36" t="str">
        <f>IF(B12="","",VLOOKUP(B12,data!$A$1:$CA$300,12,FALSE))</f>
        <v>018-874-8639</v>
      </c>
      <c r="E17" s="279" t="s">
        <v>1325</v>
      </c>
      <c r="F17" s="280"/>
      <c r="G17" s="280"/>
      <c r="H17" s="280"/>
      <c r="I17" s="281"/>
      <c r="J17" s="213"/>
      <c r="K17" s="213"/>
      <c r="L17" s="213"/>
      <c r="M17" s="213"/>
      <c r="N17" s="213"/>
      <c r="O17" s="270"/>
    </row>
    <row r="18" spans="2:15" ht="17.25" customHeight="1">
      <c r="B18" s="209"/>
      <c r="C18" s="45" t="s">
        <v>1184</v>
      </c>
      <c r="D18" s="37" t="str">
        <f>IF(B12="","",VLOOKUP(B12,data!$A$1:$CA$300,13,FALSE))</f>
        <v>018-874-8623</v>
      </c>
      <c r="E18" s="282" t="str">
        <f>IF(B12="","",VLOOKUP(B12,data!$A$1:$CA$300,14,FALSE))</f>
        <v>https://pands.jp/</v>
      </c>
      <c r="F18" s="283"/>
      <c r="G18" s="283"/>
      <c r="H18" s="283"/>
      <c r="I18" s="284"/>
      <c r="J18" s="214"/>
      <c r="K18" s="214"/>
      <c r="L18" s="214"/>
      <c r="M18" s="214"/>
      <c r="N18" s="214"/>
      <c r="O18" s="270"/>
    </row>
    <row r="19" spans="2:15" ht="17.25" customHeight="1">
      <c r="B19" s="208">
        <v>40</v>
      </c>
      <c r="C19" s="254" t="s">
        <v>1440</v>
      </c>
      <c r="D19" s="246" t="str">
        <f>IF(B19="","",VLOOKUP(B19,data!$A$1:$CA$300,9,FALSE))</f>
        <v>出戸調剤薬局</v>
      </c>
      <c r="E19" s="285" t="s">
        <v>1260</v>
      </c>
      <c r="F19" s="286"/>
      <c r="G19" s="286"/>
      <c r="H19" s="286"/>
      <c r="I19" s="286"/>
      <c r="J19" s="212" t="str">
        <f>IF(B19="","",VLOOKUP(B19,data!$A$1:$CA$300,63,FALSE))</f>
        <v>可</v>
      </c>
      <c r="K19" s="212" t="str">
        <f>IF(B19="","",VLOOKUP(B19,data!$A$1:$CA$300,65,FALSE))</f>
        <v>可</v>
      </c>
      <c r="L19" s="212" t="str">
        <f>IF(B19="","",VLOOKUP(B19,data!$A$1:$CA$300,67,FALSE))</f>
        <v>要相談</v>
      </c>
      <c r="M19" s="212" t="str">
        <f>IF(B19="","",VLOOKUP(B19,data!$A$1:$CA$300,69,FALSE))</f>
        <v>要相談</v>
      </c>
      <c r="N19" s="271" t="str">
        <f>IF(B19="","",VLOOKUP(B19,data!$A$1:$CA$300,77,FALSE))</f>
        <v>潟上市天王</v>
      </c>
      <c r="O19" s="214" t="str">
        <f>IF(B19="","",VLOOKUP(B19,data!$A$1:$CA$300,78,FALSE))</f>
        <v/>
      </c>
    </row>
    <row r="20" spans="2:15" ht="17.25" customHeight="1">
      <c r="B20" s="208"/>
      <c r="C20" s="256"/>
      <c r="D20" s="272"/>
      <c r="E20" s="273" t="str">
        <f>IF(B19="","",VLOOKUP(B19,data!$A$1:$CA$300,24,FALSE))</f>
        <v>09:00</v>
      </c>
      <c r="F20" s="274"/>
      <c r="G20" s="40" t="s">
        <v>8</v>
      </c>
      <c r="H20" s="275" t="str">
        <f>IF(B19="","",VLOOKUP(B19,data!$A$1:$CA$300,25,FALSE))</f>
        <v>17:30</v>
      </c>
      <c r="I20" s="276"/>
      <c r="J20" s="212"/>
      <c r="K20" s="212"/>
      <c r="L20" s="212"/>
      <c r="M20" s="212"/>
      <c r="N20" s="213"/>
      <c r="O20" s="270"/>
    </row>
    <row r="21" spans="2:15" ht="17.25" customHeight="1">
      <c r="B21" s="208"/>
      <c r="C21" s="28" t="s">
        <v>637</v>
      </c>
      <c r="D21" s="35" t="str">
        <f>IF(B19="","",VLOOKUP(B19,data!$A$1:$CA$300,10,FALSE))</f>
        <v>010-0201</v>
      </c>
      <c r="E21" s="277" t="s">
        <v>1185</v>
      </c>
      <c r="F21" s="278"/>
      <c r="G21" s="278"/>
      <c r="H21" s="278"/>
      <c r="I21" s="278"/>
      <c r="J21" s="213" t="str">
        <f>IF(B19="","",VLOOKUP(B19,data!$A$1:$CA$300,64,FALSE))</f>
        <v/>
      </c>
      <c r="K21" s="213" t="str">
        <f>IF(B19="","",VLOOKUP(B19,data!$A$1:$CA$300,66,FALSE))</f>
        <v/>
      </c>
      <c r="L21" s="213" t="str">
        <f>IF(B19="","",VLOOKUP(B19,data!$A$1:$CA$300,68,FALSE))</f>
        <v/>
      </c>
      <c r="M21" s="213" t="str">
        <f>IF(B19="","",VLOOKUP(B19,data!$A$1:$CA$300,70,FALSE))</f>
        <v/>
      </c>
      <c r="N21" s="213"/>
      <c r="O21" s="270"/>
    </row>
    <row r="22" spans="2:15" ht="17.25" customHeight="1">
      <c r="B22" s="208"/>
      <c r="C22" s="255" t="s">
        <v>515</v>
      </c>
      <c r="D22" s="213" t="str">
        <f>IF(B19="","",VLOOKUP(B19,data!$A$1:$CA$300,11,FALSE))</f>
        <v>潟上市天王字北野302-18</v>
      </c>
      <c r="E22" s="216" t="str">
        <f>IF(B19="","",VLOOKUP(B19,data!$A$1:$CA$300,26,FALSE))</f>
        <v>水曜、土曜午後、日曜、祝日、年末年始、お盆</v>
      </c>
      <c r="F22" s="217"/>
      <c r="G22" s="217"/>
      <c r="H22" s="217"/>
      <c r="I22" s="217"/>
      <c r="J22" s="213"/>
      <c r="K22" s="213"/>
      <c r="L22" s="213"/>
      <c r="M22" s="213"/>
      <c r="N22" s="213"/>
      <c r="O22" s="270"/>
    </row>
    <row r="23" spans="2:15" ht="17.25" customHeight="1">
      <c r="B23" s="208"/>
      <c r="C23" s="255"/>
      <c r="D23" s="213"/>
      <c r="E23" s="216"/>
      <c r="F23" s="217"/>
      <c r="G23" s="217"/>
      <c r="H23" s="217"/>
      <c r="I23" s="217"/>
      <c r="J23" s="213"/>
      <c r="K23" s="213"/>
      <c r="L23" s="213"/>
      <c r="M23" s="213"/>
      <c r="N23" s="213"/>
      <c r="O23" s="270"/>
    </row>
    <row r="24" spans="2:15" ht="17.25" customHeight="1">
      <c r="B24" s="208"/>
      <c r="C24" s="28" t="s">
        <v>526</v>
      </c>
      <c r="D24" s="36" t="str">
        <f>IF(B19="","",VLOOKUP(B19,data!$A$1:$CA$300,12,FALSE))</f>
        <v>018-872-2072</v>
      </c>
      <c r="E24" s="279" t="s">
        <v>1325</v>
      </c>
      <c r="F24" s="280"/>
      <c r="G24" s="280"/>
      <c r="H24" s="280"/>
      <c r="I24" s="281"/>
      <c r="J24" s="213"/>
      <c r="K24" s="213"/>
      <c r="L24" s="213"/>
      <c r="M24" s="213"/>
      <c r="N24" s="213"/>
      <c r="O24" s="270"/>
    </row>
    <row r="25" spans="2:15" ht="17.25" customHeight="1">
      <c r="B25" s="209"/>
      <c r="C25" s="45" t="s">
        <v>1184</v>
      </c>
      <c r="D25" s="37" t="str">
        <f>IF(B19="","",VLOOKUP(B19,data!$A$1:$CA$300,13,FALSE))</f>
        <v>018-872-2068</v>
      </c>
      <c r="E25" s="282" t="str">
        <f>IF(B19="","",VLOOKUP(B19,data!$A$1:$CA$300,14,FALSE))</f>
        <v/>
      </c>
      <c r="F25" s="283"/>
      <c r="G25" s="283"/>
      <c r="H25" s="283"/>
      <c r="I25" s="284"/>
      <c r="J25" s="214"/>
      <c r="K25" s="214"/>
      <c r="L25" s="214"/>
      <c r="M25" s="214"/>
      <c r="N25" s="214"/>
      <c r="O25" s="270"/>
    </row>
    <row r="26" spans="2:15" ht="17.25" customHeight="1">
      <c r="B26" s="207">
        <v>41</v>
      </c>
      <c r="C26" s="254" t="s">
        <v>1440</v>
      </c>
      <c r="D26" s="246" t="str">
        <f>IF(B26="","",VLOOKUP(B26,data!$A$1:$CA$300,9,FALSE))</f>
        <v>天王調剤薬局</v>
      </c>
      <c r="E26" s="243" t="s">
        <v>1260</v>
      </c>
      <c r="F26" s="244"/>
      <c r="G26" s="244"/>
      <c r="H26" s="244"/>
      <c r="I26" s="244"/>
      <c r="J26" s="211" t="str">
        <f>IF(B26="","",VLOOKUP(B26,data!$A$1:$CA$300,63,FALSE))</f>
        <v>可</v>
      </c>
      <c r="K26" s="211" t="str">
        <f>IF(B26="","",VLOOKUP(B26,data!$A$1:$CA$300,65,FALSE))</f>
        <v>不可</v>
      </c>
      <c r="L26" s="211" t="str">
        <f>IF(B26="","",VLOOKUP(B26,data!$A$1:$CA$300,67,FALSE))</f>
        <v>不可</v>
      </c>
      <c r="M26" s="212" t="str">
        <f>IF(B26="","",VLOOKUP(B26,data!$A$1:$CA$300,69,FALSE))</f>
        <v>要相談</v>
      </c>
      <c r="N26" s="271" t="str">
        <f>IF(B26="","",VLOOKUP(B26,data!$A$1:$CA$300,77,FALSE))</f>
        <v>潟上市天王
男鹿市一部</v>
      </c>
      <c r="O26" s="270" t="str">
        <f>IF(B26="","",VLOOKUP(B26,data!$A$1:$CA$300,78,FALSE))</f>
        <v/>
      </c>
    </row>
    <row r="27" spans="2:15" ht="17.25" customHeight="1">
      <c r="B27" s="208"/>
      <c r="C27" s="256"/>
      <c r="D27" s="272"/>
      <c r="E27" s="273" t="str">
        <f>IF(B26="","",VLOOKUP(B26,data!$A$1:$CA$300,24,FALSE))</f>
        <v>09:00</v>
      </c>
      <c r="F27" s="274"/>
      <c r="G27" s="40" t="s">
        <v>8</v>
      </c>
      <c r="H27" s="275" t="str">
        <f>IF(B26="","",VLOOKUP(B26,data!$A$1:$CA$300,25,FALSE))</f>
        <v>18:00</v>
      </c>
      <c r="I27" s="276"/>
      <c r="J27" s="212"/>
      <c r="K27" s="212"/>
      <c r="L27" s="212"/>
      <c r="M27" s="212"/>
      <c r="N27" s="213"/>
      <c r="O27" s="270"/>
    </row>
    <row r="28" spans="2:15" ht="17.25" customHeight="1">
      <c r="B28" s="208"/>
      <c r="C28" s="28" t="s">
        <v>637</v>
      </c>
      <c r="D28" s="35" t="str">
        <f>IF(B26="","",VLOOKUP(B26,data!$A$1:$CA$300,10,FALSE))</f>
        <v>010-0201</v>
      </c>
      <c r="E28" s="277" t="s">
        <v>1185</v>
      </c>
      <c r="F28" s="278"/>
      <c r="G28" s="278"/>
      <c r="H28" s="278"/>
      <c r="I28" s="278"/>
      <c r="J28" s="213" t="str">
        <f>IF(B26="","",VLOOKUP(B26,data!$A$1:$CA$300,64,FALSE))</f>
        <v/>
      </c>
      <c r="K28" s="213" t="str">
        <f>IF(B26="","",VLOOKUP(B26,data!$A$1:$CA$300,66,FALSE))</f>
        <v/>
      </c>
      <c r="L28" s="213" t="str">
        <f>IF(B26="","",VLOOKUP(B26,data!$A$1:$CA$300,68,FALSE))</f>
        <v/>
      </c>
      <c r="M28" s="213" t="str">
        <f>IF(B26="","",VLOOKUP(B26,data!$A$1:$CA$300,70,FALSE))</f>
        <v/>
      </c>
      <c r="N28" s="213"/>
      <c r="O28" s="270"/>
    </row>
    <row r="29" spans="2:15" ht="17.25" customHeight="1">
      <c r="B29" s="208"/>
      <c r="C29" s="255" t="s">
        <v>515</v>
      </c>
      <c r="D29" s="213" t="str">
        <f>IF(B26="","",VLOOKUP(B26,data!$A$1:$CA$300,11,FALSE))</f>
        <v>潟上市天王字上江川47-1616</v>
      </c>
      <c r="E29" s="216" t="str">
        <f>IF(B26="","",VLOOKUP(B26,data!$A$1:$CA$300,26,FALSE))</f>
        <v>日曜、祝日</v>
      </c>
      <c r="F29" s="217"/>
      <c r="G29" s="217"/>
      <c r="H29" s="217"/>
      <c r="I29" s="217"/>
      <c r="J29" s="213"/>
      <c r="K29" s="213"/>
      <c r="L29" s="213"/>
      <c r="M29" s="213"/>
      <c r="N29" s="213"/>
      <c r="O29" s="270"/>
    </row>
    <row r="30" spans="2:15" ht="17.25" customHeight="1">
      <c r="B30" s="208"/>
      <c r="C30" s="255"/>
      <c r="D30" s="213"/>
      <c r="E30" s="216"/>
      <c r="F30" s="217"/>
      <c r="G30" s="217"/>
      <c r="H30" s="217"/>
      <c r="I30" s="217"/>
      <c r="J30" s="213"/>
      <c r="K30" s="213"/>
      <c r="L30" s="213"/>
      <c r="M30" s="213"/>
      <c r="N30" s="213"/>
      <c r="O30" s="270"/>
    </row>
    <row r="31" spans="2:15" ht="17.25" customHeight="1">
      <c r="B31" s="208"/>
      <c r="C31" s="28" t="s">
        <v>526</v>
      </c>
      <c r="D31" s="36" t="str">
        <f>IF(B26="","",VLOOKUP(B26,data!$A$1:$CA$300,12,FALSE))</f>
        <v>018-878-6028</v>
      </c>
      <c r="E31" s="279" t="s">
        <v>1325</v>
      </c>
      <c r="F31" s="280"/>
      <c r="G31" s="280"/>
      <c r="H31" s="280"/>
      <c r="I31" s="281"/>
      <c r="J31" s="213"/>
      <c r="K31" s="213"/>
      <c r="L31" s="213"/>
      <c r="M31" s="213"/>
      <c r="N31" s="213"/>
      <c r="O31" s="270"/>
    </row>
    <row r="32" spans="2:15" ht="17.25" customHeight="1">
      <c r="B32" s="209"/>
      <c r="C32" s="45" t="s">
        <v>1184</v>
      </c>
      <c r="D32" s="37" t="str">
        <f>IF(B26="","",VLOOKUP(B26,data!$A$1:$CA$300,13,FALSE))</f>
        <v>018-878-7230</v>
      </c>
      <c r="E32" s="287" t="str">
        <f>IF(B26="","",VLOOKUP(B26,data!$A$1:$CA$300,14,FALSE))</f>
        <v>https://www.tenno-ph.com</v>
      </c>
      <c r="F32" s="288"/>
      <c r="G32" s="288"/>
      <c r="H32" s="288"/>
      <c r="I32" s="289"/>
      <c r="J32" s="214"/>
      <c r="K32" s="214"/>
      <c r="L32" s="214"/>
      <c r="M32" s="214"/>
      <c r="N32" s="214"/>
      <c r="O32" s="270"/>
    </row>
    <row r="33" spans="2:15" ht="17.25" customHeight="1">
      <c r="B33" s="208">
        <v>42</v>
      </c>
      <c r="C33" s="254" t="s">
        <v>1440</v>
      </c>
      <c r="D33" s="246" t="str">
        <f>IF(B33="","",VLOOKUP(B33,data!$A$1:$CA$300,9,FALSE))</f>
        <v>池田薬局
昭和おおくぼ店</v>
      </c>
      <c r="E33" s="243" t="s">
        <v>1260</v>
      </c>
      <c r="F33" s="244"/>
      <c r="G33" s="244"/>
      <c r="H33" s="244"/>
      <c r="I33" s="245"/>
      <c r="J33" s="212" t="str">
        <f>IF(B33="","",VLOOKUP(B33,data!$A$1:$CA$300,63,FALSE))</f>
        <v>可</v>
      </c>
      <c r="K33" s="212" t="str">
        <f>IF(B33="","",VLOOKUP(B33,data!$A$1:$CA$300,65,FALSE))</f>
        <v>可</v>
      </c>
      <c r="L33" s="212" t="str">
        <f>IF(B33="","",VLOOKUP(B33,data!$A$1:$CA$300,67,FALSE))</f>
        <v>可</v>
      </c>
      <c r="M33" s="212" t="str">
        <f>IF(B33="","",VLOOKUP(B33,data!$A$1:$CA$300,69,FALSE))</f>
        <v>要相談</v>
      </c>
      <c r="N33" s="271" t="str">
        <f>IF(B33="","",VLOOKUP(B33,data!$A$1:$CA$300,77,FALSE))</f>
        <v>潟上市</v>
      </c>
      <c r="O33" s="214" t="str">
        <f>IF(B33="","",VLOOKUP(B33,data!$A$1:$CA$300,78,FALSE))</f>
        <v/>
      </c>
    </row>
    <row r="34" spans="2:15" ht="17.25" customHeight="1">
      <c r="B34" s="208"/>
      <c r="C34" s="256"/>
      <c r="D34" s="272"/>
      <c r="E34" s="273" t="str">
        <f>IF(B33="","",VLOOKUP(B33,data!$A$1:$CA$300,24,FALSE))</f>
        <v>08:30</v>
      </c>
      <c r="F34" s="274"/>
      <c r="G34" s="40" t="s">
        <v>8</v>
      </c>
      <c r="H34" s="275" t="str">
        <f>IF(B33="","",VLOOKUP(B33,data!$A$1:$CA$300,25,FALSE))</f>
        <v>17:30</v>
      </c>
      <c r="I34" s="276"/>
      <c r="J34" s="212"/>
      <c r="K34" s="212"/>
      <c r="L34" s="212"/>
      <c r="M34" s="212"/>
      <c r="N34" s="213"/>
      <c r="O34" s="270"/>
    </row>
    <row r="35" spans="2:15" ht="17.25" customHeight="1">
      <c r="B35" s="208"/>
      <c r="C35" s="28" t="s">
        <v>637</v>
      </c>
      <c r="D35" s="35" t="str">
        <f>IF(B33="","",VLOOKUP(B33,data!$A$1:$CA$300,10,FALSE))</f>
        <v>018-1401</v>
      </c>
      <c r="E35" s="277" t="s">
        <v>1185</v>
      </c>
      <c r="F35" s="278"/>
      <c r="G35" s="278"/>
      <c r="H35" s="278"/>
      <c r="I35" s="278"/>
      <c r="J35" s="213" t="str">
        <f>IF(B33="","",VLOOKUP(B33,data!$A$1:$CA$300,64,FALSE))</f>
        <v/>
      </c>
      <c r="K35" s="213" t="str">
        <f>IF(B33="","",VLOOKUP(B33,data!$A$1:$CA$300,66,FALSE))</f>
        <v/>
      </c>
      <c r="L35" s="213" t="str">
        <f>IF(B33="","",VLOOKUP(B33,data!$A$1:$CA$300,68,FALSE))</f>
        <v/>
      </c>
      <c r="M35" s="213" t="str">
        <f>IF(B33="","",VLOOKUP(B33,data!$A$1:$CA$300,70,FALSE))</f>
        <v/>
      </c>
      <c r="N35" s="213"/>
      <c r="O35" s="270"/>
    </row>
    <row r="36" spans="2:15" ht="17.25" customHeight="1">
      <c r="B36" s="208"/>
      <c r="C36" s="255" t="s">
        <v>515</v>
      </c>
      <c r="D36" s="213" t="str">
        <f>IF(B33="","",VLOOKUP(B33,data!$A$1:$CA$300,11,FALSE))</f>
        <v>潟上市昭和大久保字堤の上91-28</v>
      </c>
      <c r="E36" s="216" t="str">
        <f>IF(B33="","",VLOOKUP(B33,data!$A$1:$CA$300,26,FALSE))</f>
        <v>木曜午後、日曜、祝日</v>
      </c>
      <c r="F36" s="217"/>
      <c r="G36" s="217"/>
      <c r="H36" s="217"/>
      <c r="I36" s="217"/>
      <c r="J36" s="213"/>
      <c r="K36" s="213"/>
      <c r="L36" s="213"/>
      <c r="M36" s="213"/>
      <c r="N36" s="213"/>
      <c r="O36" s="270"/>
    </row>
    <row r="37" spans="2:15" ht="17.25" customHeight="1">
      <c r="B37" s="208"/>
      <c r="C37" s="255"/>
      <c r="D37" s="213"/>
      <c r="E37" s="216"/>
      <c r="F37" s="217"/>
      <c r="G37" s="217"/>
      <c r="H37" s="217"/>
      <c r="I37" s="217"/>
      <c r="J37" s="213"/>
      <c r="K37" s="213"/>
      <c r="L37" s="213"/>
      <c r="M37" s="213"/>
      <c r="N37" s="213"/>
      <c r="O37" s="270"/>
    </row>
    <row r="38" spans="2:15" ht="17.25" customHeight="1">
      <c r="B38" s="208"/>
      <c r="C38" s="28" t="s">
        <v>526</v>
      </c>
      <c r="D38" s="36" t="str">
        <f>IF(B33="","",VLOOKUP(B33,data!$A$1:$CA$300,12,FALSE))</f>
        <v>018-874-7635</v>
      </c>
      <c r="E38" s="279" t="s">
        <v>1325</v>
      </c>
      <c r="F38" s="280"/>
      <c r="G38" s="280"/>
      <c r="H38" s="280"/>
      <c r="I38" s="281"/>
      <c r="J38" s="213"/>
      <c r="K38" s="213"/>
      <c r="L38" s="213"/>
      <c r="M38" s="213"/>
      <c r="N38" s="213"/>
      <c r="O38" s="270"/>
    </row>
    <row r="39" spans="2:15" ht="17.25" customHeight="1">
      <c r="B39" s="209"/>
      <c r="C39" s="45" t="s">
        <v>1184</v>
      </c>
      <c r="D39" s="37" t="str">
        <f>IF(B33="","",VLOOKUP(B33,data!$A$1:$CA$300,13,FALSE))</f>
        <v>018-874-7636</v>
      </c>
      <c r="E39" s="236" t="str">
        <f>IF(B33="","",VLOOKUP(B33,data!$A$1:$CA$300,14,FALSE))</f>
        <v>https://health.ikeyaku.co.jp/pharmacy/</v>
      </c>
      <c r="F39" s="237"/>
      <c r="G39" s="237"/>
      <c r="H39" s="237"/>
      <c r="I39" s="238"/>
      <c r="J39" s="214"/>
      <c r="K39" s="214"/>
      <c r="L39" s="214"/>
      <c r="M39" s="214"/>
      <c r="N39" s="214"/>
      <c r="O39" s="270"/>
    </row>
    <row r="40" spans="2:15" ht="17.25" customHeight="1">
      <c r="B40" s="208">
        <v>43</v>
      </c>
      <c r="C40" s="254" t="s">
        <v>1440</v>
      </c>
      <c r="D40" s="246" t="str">
        <f>IF(B40="","",VLOOKUP(B40,data!$A$1:$CA$300,9,FALSE))</f>
        <v>共創未来 おおくぼ薬局</v>
      </c>
      <c r="E40" s="285" t="s">
        <v>1260</v>
      </c>
      <c r="F40" s="286"/>
      <c r="G40" s="286"/>
      <c r="H40" s="286"/>
      <c r="I40" s="286"/>
      <c r="J40" s="212" t="str">
        <f>IF(B40="","",VLOOKUP(B40,data!$A$1:$CA$300,63,FALSE))</f>
        <v>可</v>
      </c>
      <c r="K40" s="212" t="str">
        <f>IF(B40="","",VLOOKUP(B40,data!$A$1:$CA$300,65,FALSE))</f>
        <v>可</v>
      </c>
      <c r="L40" s="212" t="str">
        <f>IF(B40="","",VLOOKUP(B40,data!$A$1:$CA$300,67,FALSE))</f>
        <v>要相談</v>
      </c>
      <c r="M40" s="212" t="str">
        <f>IF(B40="","",VLOOKUP(B40,data!$A$1:$CA$300,69,FALSE))</f>
        <v>可</v>
      </c>
      <c r="N40" s="271" t="str">
        <f>IF(B40="","",VLOOKUP(B40,data!$A$1:$CA$300,77,FALSE))</f>
        <v>潟上市
井川町</v>
      </c>
      <c r="O40" s="214" t="str">
        <f>IF(B40="","",VLOOKUP(B40,data!$A$1:$CA$300,78,FALSE))</f>
        <v/>
      </c>
    </row>
    <row r="41" spans="2:15" ht="17.25" customHeight="1">
      <c r="B41" s="208"/>
      <c r="C41" s="256"/>
      <c r="D41" s="272"/>
      <c r="E41" s="273" t="str">
        <f>IF(B40="","",VLOOKUP(B40,data!$A$1:$CA$300,24,FALSE))</f>
        <v>09:00</v>
      </c>
      <c r="F41" s="274"/>
      <c r="G41" s="40" t="s">
        <v>8</v>
      </c>
      <c r="H41" s="275" t="str">
        <f>IF(B40="","",VLOOKUP(B40,data!$A$1:$CA$300,25,FALSE))</f>
        <v>18:00</v>
      </c>
      <c r="I41" s="276"/>
      <c r="J41" s="212"/>
      <c r="K41" s="212"/>
      <c r="L41" s="212"/>
      <c r="M41" s="212"/>
      <c r="N41" s="213"/>
      <c r="O41" s="270"/>
    </row>
    <row r="42" spans="2:15" ht="17.25" customHeight="1">
      <c r="B42" s="208"/>
      <c r="C42" s="28" t="s">
        <v>637</v>
      </c>
      <c r="D42" s="35" t="str">
        <f>IF(B40="","",VLOOKUP(B40,data!$A$1:$CA$300,10,FALSE))</f>
        <v>018-1401</v>
      </c>
      <c r="E42" s="277" t="s">
        <v>1185</v>
      </c>
      <c r="F42" s="278"/>
      <c r="G42" s="278"/>
      <c r="H42" s="278"/>
      <c r="I42" s="278"/>
      <c r="J42" s="213" t="str">
        <f>IF(B40="","",VLOOKUP(B40,data!$A$1:$CA$300,64,FALSE))</f>
        <v/>
      </c>
      <c r="K42" s="213" t="str">
        <f>IF(B40="","",VLOOKUP(B40,data!$A$1:$CA$300,66,FALSE))</f>
        <v/>
      </c>
      <c r="L42" s="213" t="str">
        <f>IF(B40="","",VLOOKUP(B40,data!$A$1:$CA$300,68,FALSE))</f>
        <v/>
      </c>
      <c r="M42" s="213" t="str">
        <f>IF(B40="","",VLOOKUP(B40,data!$A$1:$CA$300,70,FALSE))</f>
        <v/>
      </c>
      <c r="N42" s="213"/>
      <c r="O42" s="270"/>
    </row>
    <row r="43" spans="2:15" ht="17.25" customHeight="1">
      <c r="B43" s="208"/>
      <c r="C43" s="255" t="s">
        <v>515</v>
      </c>
      <c r="D43" s="213" t="str">
        <f>IF(B40="","",VLOOKUP(B40,data!$A$1:$CA$300,11,FALSE))</f>
        <v>潟上市昭和大久保虻川境1-9</v>
      </c>
      <c r="E43" s="216" t="str">
        <f>IF(B40="","",VLOOKUP(B40,data!$A$1:$CA$300,26,FALSE))</f>
        <v>土曜、日曜、祝日、年末年始、お盆</v>
      </c>
      <c r="F43" s="217"/>
      <c r="G43" s="217"/>
      <c r="H43" s="217"/>
      <c r="I43" s="217"/>
      <c r="J43" s="213"/>
      <c r="K43" s="213"/>
      <c r="L43" s="213"/>
      <c r="M43" s="213"/>
      <c r="N43" s="213"/>
      <c r="O43" s="270"/>
    </row>
    <row r="44" spans="2:15" ht="17.25" customHeight="1">
      <c r="B44" s="208"/>
      <c r="C44" s="255"/>
      <c r="D44" s="213"/>
      <c r="E44" s="216"/>
      <c r="F44" s="217"/>
      <c r="G44" s="217"/>
      <c r="H44" s="217"/>
      <c r="I44" s="217"/>
      <c r="J44" s="213"/>
      <c r="K44" s="213"/>
      <c r="L44" s="213"/>
      <c r="M44" s="213"/>
      <c r="N44" s="213"/>
      <c r="O44" s="270"/>
    </row>
    <row r="45" spans="2:15" ht="17.25" customHeight="1">
      <c r="B45" s="208"/>
      <c r="C45" s="28" t="s">
        <v>526</v>
      </c>
      <c r="D45" s="36" t="str">
        <f>IF(B40="","",VLOOKUP(B40,data!$A$1:$CA$300,12,FALSE))</f>
        <v>018-877-5670</v>
      </c>
      <c r="E45" s="279" t="s">
        <v>1325</v>
      </c>
      <c r="F45" s="280"/>
      <c r="G45" s="280"/>
      <c r="H45" s="280"/>
      <c r="I45" s="281"/>
      <c r="J45" s="213"/>
      <c r="K45" s="213"/>
      <c r="L45" s="213"/>
      <c r="M45" s="213"/>
      <c r="N45" s="213"/>
      <c r="O45" s="270"/>
    </row>
    <row r="46" spans="2:15" ht="17.25" customHeight="1">
      <c r="B46" s="209"/>
      <c r="C46" s="45" t="s">
        <v>1184</v>
      </c>
      <c r="D46" s="37" t="str">
        <f>IF(B40="","",VLOOKUP(B40,data!$A$1:$CA$300,13,FALSE))</f>
        <v>018-877-7071</v>
      </c>
      <c r="E46" s="282" t="str">
        <f>IF(B40="","",VLOOKUP(B40,data!$A$1:$CA$300,14,FALSE))</f>
        <v/>
      </c>
      <c r="F46" s="283"/>
      <c r="G46" s="283"/>
      <c r="H46" s="283"/>
      <c r="I46" s="284"/>
      <c r="J46" s="214"/>
      <c r="K46" s="214"/>
      <c r="L46" s="214"/>
      <c r="M46" s="214"/>
      <c r="N46" s="214"/>
      <c r="O46" s="270"/>
    </row>
    <row r="47" spans="2:15" ht="17.25" customHeight="1">
      <c r="B47" s="208">
        <v>44</v>
      </c>
      <c r="C47" s="254" t="s">
        <v>1440</v>
      </c>
      <c r="D47" s="246" t="str">
        <f>IF(B47="","",VLOOKUP(B47,data!$A$1:$CA$300,9,FALSE))</f>
        <v>二木薬局</v>
      </c>
      <c r="E47" s="285" t="s">
        <v>1260</v>
      </c>
      <c r="F47" s="286"/>
      <c r="G47" s="286"/>
      <c r="H47" s="286"/>
      <c r="I47" s="286"/>
      <c r="J47" s="212" t="str">
        <f>IF(B47="","",VLOOKUP(B47,data!$A$1:$CA$300,63,FALSE))</f>
        <v>可</v>
      </c>
      <c r="K47" s="212" t="str">
        <f>IF(B47="","",VLOOKUP(B47,data!$A$1:$CA$300,65,FALSE))</f>
        <v>要相談</v>
      </c>
      <c r="L47" s="212" t="str">
        <f>IF(B47="","",VLOOKUP(B47,data!$A$1:$CA$300,67,FALSE))</f>
        <v>その他</v>
      </c>
      <c r="M47" s="212" t="str">
        <f>IF(B47="","",VLOOKUP(B47,data!$A$1:$CA$300,69,FALSE))</f>
        <v>要相談</v>
      </c>
      <c r="N47" s="271" t="str">
        <f>IF(B47="","",VLOOKUP(B47,data!$A$1:$CA$300,77,FALSE))</f>
        <v>潟上市（昭和・飯田川）
※車で片道５分程度まで</v>
      </c>
      <c r="O47" s="214" t="str">
        <f>IF(B47="","",VLOOKUP(B47,data!$A$1:$CA$300,78,FALSE))</f>
        <v>土曜日は13時までの営業となります。
年末年始・お盆の休業日は変更になることがありますので
お問い合わせください。</v>
      </c>
    </row>
    <row r="48" spans="2:15" ht="17.25" customHeight="1">
      <c r="B48" s="208"/>
      <c r="C48" s="256"/>
      <c r="D48" s="272"/>
      <c r="E48" s="273" t="str">
        <f>IF(B47="","",VLOOKUP(B47,data!$A$1:$CA$300,24,FALSE))</f>
        <v>09:00</v>
      </c>
      <c r="F48" s="274"/>
      <c r="G48" s="40" t="s">
        <v>8</v>
      </c>
      <c r="H48" s="275" t="str">
        <f>IF(B47="","",VLOOKUP(B47,data!$A$1:$CA$300,25,FALSE))</f>
        <v>18:00</v>
      </c>
      <c r="I48" s="276"/>
      <c r="J48" s="212"/>
      <c r="K48" s="212"/>
      <c r="L48" s="212"/>
      <c r="M48" s="212"/>
      <c r="N48" s="213"/>
      <c r="O48" s="270"/>
    </row>
    <row r="49" spans="2:15" ht="17.25" customHeight="1">
      <c r="B49" s="208"/>
      <c r="C49" s="28" t="s">
        <v>637</v>
      </c>
      <c r="D49" s="35" t="str">
        <f>IF(B47="","",VLOOKUP(B47,data!$A$1:$CA$300,10,FALSE))</f>
        <v>018-1401</v>
      </c>
      <c r="E49" s="277" t="s">
        <v>1185</v>
      </c>
      <c r="F49" s="278"/>
      <c r="G49" s="278"/>
      <c r="H49" s="278"/>
      <c r="I49" s="278"/>
      <c r="J49" s="213" t="str">
        <f>IF(B47="","",VLOOKUP(B47,data!$A$1:$CA$300,64,FALSE))</f>
        <v/>
      </c>
      <c r="K49" s="213" t="str">
        <f>IF(B47="","",VLOOKUP(B47,data!$A$1:$CA$300,66,FALSE))</f>
        <v/>
      </c>
      <c r="L49" s="213" t="str">
        <f>IF(B47="","",VLOOKUP(B47,data!$A$1:$CA$300,68,FALSE))</f>
        <v>転送電話で対応</v>
      </c>
      <c r="M49" s="213" t="str">
        <f>IF(B47="","",VLOOKUP(B47,data!$A$1:$CA$300,70,FALSE))</f>
        <v/>
      </c>
      <c r="N49" s="213"/>
      <c r="O49" s="270"/>
    </row>
    <row r="50" spans="2:15" ht="17.25" customHeight="1">
      <c r="B50" s="208"/>
      <c r="C50" s="255" t="s">
        <v>515</v>
      </c>
      <c r="D50" s="213" t="str">
        <f>IF(B47="","",VLOOKUP(B47,data!$A$1:$CA$300,11,FALSE))</f>
        <v>潟上市昭和大久保字小橋41</v>
      </c>
      <c r="E50" s="216" t="str">
        <f>IF(B47="","",VLOOKUP(B47,data!$A$1:$CA$300,26,FALSE))</f>
        <v>土曜午後、日曜、祝日、年末年始、
お盆</v>
      </c>
      <c r="F50" s="217"/>
      <c r="G50" s="217"/>
      <c r="H50" s="217"/>
      <c r="I50" s="217"/>
      <c r="J50" s="213"/>
      <c r="K50" s="213"/>
      <c r="L50" s="213"/>
      <c r="M50" s="213"/>
      <c r="N50" s="213"/>
      <c r="O50" s="270"/>
    </row>
    <row r="51" spans="2:15" ht="17.25" customHeight="1">
      <c r="B51" s="208"/>
      <c r="C51" s="255"/>
      <c r="D51" s="213"/>
      <c r="E51" s="216"/>
      <c r="F51" s="217"/>
      <c r="G51" s="217"/>
      <c r="H51" s="217"/>
      <c r="I51" s="217"/>
      <c r="J51" s="213"/>
      <c r="K51" s="213"/>
      <c r="L51" s="213"/>
      <c r="M51" s="213"/>
      <c r="N51" s="213"/>
      <c r="O51" s="270"/>
    </row>
    <row r="52" spans="2:15" ht="17.25" customHeight="1">
      <c r="B52" s="208"/>
      <c r="C52" s="28" t="s">
        <v>526</v>
      </c>
      <c r="D52" s="36" t="str">
        <f>IF(B47="","",VLOOKUP(B47,data!$A$1:$CA$300,12,FALSE))</f>
        <v>018-877-2333</v>
      </c>
      <c r="E52" s="279" t="s">
        <v>1325</v>
      </c>
      <c r="F52" s="280"/>
      <c r="G52" s="280"/>
      <c r="H52" s="280"/>
      <c r="I52" s="281"/>
      <c r="J52" s="213"/>
      <c r="K52" s="213"/>
      <c r="L52" s="213"/>
      <c r="M52" s="213"/>
      <c r="N52" s="213"/>
      <c r="O52" s="270"/>
    </row>
    <row r="53" spans="2:15" ht="17.25" customHeight="1">
      <c r="B53" s="209"/>
      <c r="C53" s="45" t="s">
        <v>1184</v>
      </c>
      <c r="D53" s="37" t="str">
        <f>IF(B47="","",VLOOKUP(B47,data!$A$1:$CA$300,13,FALSE))</f>
        <v>018-877-2384</v>
      </c>
      <c r="E53" s="282" t="str">
        <f>IF(B47="","",VLOOKUP(B47,data!$A$1:$CA$300,14,FALSE))</f>
        <v/>
      </c>
      <c r="F53" s="283"/>
      <c r="G53" s="283"/>
      <c r="H53" s="283"/>
      <c r="I53" s="284"/>
      <c r="J53" s="214"/>
      <c r="K53" s="214"/>
      <c r="L53" s="214"/>
      <c r="M53" s="214"/>
      <c r="N53" s="214"/>
      <c r="O53" s="270"/>
    </row>
    <row r="54" spans="2:15" ht="17.25" customHeight="1">
      <c r="B54" s="207">
        <v>45</v>
      </c>
      <c r="C54" s="254" t="s">
        <v>1440</v>
      </c>
      <c r="D54" s="246" t="str">
        <f>IF(B54="","",VLOOKUP(B54,data!$A$1:$CA$300,9,FALSE))</f>
        <v>南秋調剤薬局</v>
      </c>
      <c r="E54" s="243" t="s">
        <v>1260</v>
      </c>
      <c r="F54" s="244"/>
      <c r="G54" s="244"/>
      <c r="H54" s="244"/>
      <c r="I54" s="244"/>
      <c r="J54" s="211" t="str">
        <f>IF(B54="","",VLOOKUP(B54,data!$A$1:$CA$300,63,FALSE))</f>
        <v>可</v>
      </c>
      <c r="K54" s="211" t="str">
        <f>IF(B54="","",VLOOKUP(B54,data!$A$1:$CA$300,65,FALSE))</f>
        <v>可</v>
      </c>
      <c r="L54" s="211" t="str">
        <f>IF(B54="","",VLOOKUP(B54,data!$A$1:$CA$300,67,FALSE))</f>
        <v>可</v>
      </c>
      <c r="M54" s="212" t="str">
        <f>IF(B54="","",VLOOKUP(B54,data!$A$1:$CA$300,69,FALSE))</f>
        <v>要相談</v>
      </c>
      <c r="N54" s="271" t="str">
        <f>IF(B54="","",VLOOKUP(B54,data!$A$1:$CA$300,77,FALSE))</f>
        <v>潟上市</v>
      </c>
      <c r="O54" s="270" t="str">
        <f>IF(B54="","",VLOOKUP(B54,data!$A$1:$CA$300,78,FALSE))</f>
        <v>お薬の配達
条件：要介護・要支援の方又は身体に障害があり通院が困難な方
配達料金：300～700円（潟上市内に限る）</v>
      </c>
    </row>
    <row r="55" spans="2:15" ht="17.25" customHeight="1">
      <c r="B55" s="208"/>
      <c r="C55" s="256"/>
      <c r="D55" s="272"/>
      <c r="E55" s="273" t="str">
        <f>IF(B54="","",VLOOKUP(B54,data!$A$1:$CA$300,24,FALSE))</f>
        <v>09:00</v>
      </c>
      <c r="F55" s="274"/>
      <c r="G55" s="40" t="s">
        <v>8</v>
      </c>
      <c r="H55" s="275" t="str">
        <f>IF(B54="","",VLOOKUP(B54,data!$A$1:$CA$300,25,FALSE))</f>
        <v>18:00</v>
      </c>
      <c r="I55" s="276"/>
      <c r="J55" s="212"/>
      <c r="K55" s="212"/>
      <c r="L55" s="212"/>
      <c r="M55" s="212"/>
      <c r="N55" s="213"/>
      <c r="O55" s="270"/>
    </row>
    <row r="56" spans="2:15" ht="17.25" customHeight="1">
      <c r="B56" s="208"/>
      <c r="C56" s="28" t="s">
        <v>637</v>
      </c>
      <c r="D56" s="35" t="str">
        <f>IF(B54="","",VLOOKUP(B54,data!$A$1:$CA$300,10,FALSE))</f>
        <v>018-1401</v>
      </c>
      <c r="E56" s="277" t="s">
        <v>1185</v>
      </c>
      <c r="F56" s="278"/>
      <c r="G56" s="278"/>
      <c r="H56" s="278"/>
      <c r="I56" s="278"/>
      <c r="J56" s="213" t="str">
        <f>IF(B54="","",VLOOKUP(B54,data!$A$1:$CA$300,64,FALSE))</f>
        <v>無菌製剤処理に係る調剤は不可</v>
      </c>
      <c r="K56" s="213" t="str">
        <f>IF(B54="","",VLOOKUP(B54,data!$A$1:$CA$300,66,FALSE))</f>
        <v/>
      </c>
      <c r="L56" s="213" t="str">
        <f>IF(B54="","",VLOOKUP(B54,data!$A$1:$CA$300,68,FALSE))</f>
        <v>在宅患者のみ対応</v>
      </c>
      <c r="M56" s="213" t="str">
        <f>IF(B54="","",VLOOKUP(B54,data!$A$1:$CA$300,70,FALSE))</f>
        <v>条件あり</v>
      </c>
      <c r="N56" s="213"/>
      <c r="O56" s="270"/>
    </row>
    <row r="57" spans="2:15" ht="17.25" customHeight="1">
      <c r="B57" s="208"/>
      <c r="C57" s="255" t="s">
        <v>515</v>
      </c>
      <c r="D57" s="213" t="str">
        <f>IF(B54="","",VLOOKUP(B54,data!$A$1:$CA$300,11,FALSE))</f>
        <v>潟上市昭和大久保字街道下96-10</v>
      </c>
      <c r="E57" s="216" t="str">
        <f>IF(B54="","",VLOOKUP(B54,data!$A$1:$CA$300,26,FALSE))</f>
        <v>日曜、祝日、年末年始</v>
      </c>
      <c r="F57" s="217"/>
      <c r="G57" s="217"/>
      <c r="H57" s="217"/>
      <c r="I57" s="217"/>
      <c r="J57" s="213"/>
      <c r="K57" s="213"/>
      <c r="L57" s="213"/>
      <c r="M57" s="213"/>
      <c r="N57" s="213"/>
      <c r="O57" s="270"/>
    </row>
    <row r="58" spans="2:15" ht="17.25" customHeight="1">
      <c r="B58" s="208"/>
      <c r="C58" s="255"/>
      <c r="D58" s="213"/>
      <c r="E58" s="216"/>
      <c r="F58" s="217"/>
      <c r="G58" s="217"/>
      <c r="H58" s="217"/>
      <c r="I58" s="217"/>
      <c r="J58" s="213"/>
      <c r="K58" s="213"/>
      <c r="L58" s="213"/>
      <c r="M58" s="213"/>
      <c r="N58" s="213"/>
      <c r="O58" s="270"/>
    </row>
    <row r="59" spans="2:15" ht="17.25" customHeight="1">
      <c r="B59" s="208"/>
      <c r="C59" s="28" t="s">
        <v>526</v>
      </c>
      <c r="D59" s="36" t="str">
        <f>IF(B54="","",VLOOKUP(B54,data!$A$1:$CA$300,12,FALSE))</f>
        <v>018-854-8500</v>
      </c>
      <c r="E59" s="279" t="s">
        <v>1325</v>
      </c>
      <c r="F59" s="280"/>
      <c r="G59" s="280"/>
      <c r="H59" s="280"/>
      <c r="I59" s="281"/>
      <c r="J59" s="213"/>
      <c r="K59" s="213"/>
      <c r="L59" s="213"/>
      <c r="M59" s="213"/>
      <c r="N59" s="213"/>
      <c r="O59" s="270"/>
    </row>
    <row r="60" spans="2:15" ht="17.25" customHeight="1">
      <c r="B60" s="209"/>
      <c r="C60" s="45" t="s">
        <v>1184</v>
      </c>
      <c r="D60" s="37" t="str">
        <f>IF(B54="","",VLOOKUP(B54,data!$A$1:$CA$300,13,FALSE))</f>
        <v>018-854-8505</v>
      </c>
      <c r="E60" s="287" t="str">
        <f>IF(B54="","",VLOOKUP(B54,data!$A$1:$CA$300,14,FALSE))</f>
        <v>http://www.a-salus.co.jp/</v>
      </c>
      <c r="F60" s="288"/>
      <c r="G60" s="288"/>
      <c r="H60" s="288"/>
      <c r="I60" s="289"/>
      <c r="J60" s="214"/>
      <c r="K60" s="214"/>
      <c r="L60" s="214"/>
      <c r="M60" s="214"/>
      <c r="N60" s="214"/>
      <c r="O60" s="270"/>
    </row>
    <row r="61" spans="2:15" ht="17.25" customHeight="1">
      <c r="B61" s="208">
        <v>46</v>
      </c>
      <c r="C61" s="254" t="s">
        <v>1440</v>
      </c>
      <c r="D61" s="246" t="str">
        <f>IF(B61="","",VLOOKUP(B61,data!$A$1:$CA$300,9,FALSE))</f>
        <v>飯田川調剤薬局</v>
      </c>
      <c r="E61" s="243" t="s">
        <v>1260</v>
      </c>
      <c r="F61" s="244"/>
      <c r="G61" s="244"/>
      <c r="H61" s="244"/>
      <c r="I61" s="245"/>
      <c r="J61" s="212" t="str">
        <f>IF(B61="","",VLOOKUP(B61,data!$A$1:$CA$300,63,FALSE))</f>
        <v>可</v>
      </c>
      <c r="K61" s="212" t="str">
        <f>IF(B61="","",VLOOKUP(B61,data!$A$1:$CA$300,65,FALSE))</f>
        <v>不可</v>
      </c>
      <c r="L61" s="212" t="str">
        <f>IF(B61="","",VLOOKUP(B61,data!$A$1:$CA$300,67,FALSE))</f>
        <v>不可</v>
      </c>
      <c r="M61" s="212" t="str">
        <f>IF(B61="","",VLOOKUP(B61,data!$A$1:$CA$300,69,FALSE))</f>
        <v>要相談</v>
      </c>
      <c r="N61" s="271" t="str">
        <f>IF(B61="","",VLOOKUP(B61,data!$A$1:$CA$300,77,FALSE))</f>
        <v>潟上市飯田川</v>
      </c>
      <c r="O61" s="214" t="str">
        <f>IF(B61="","",VLOOKUP(B61,data!$A$1:$CA$300,78,FALSE))</f>
        <v/>
      </c>
    </row>
    <row r="62" spans="2:15" ht="17.25" customHeight="1">
      <c r="B62" s="208"/>
      <c r="C62" s="256"/>
      <c r="D62" s="272"/>
      <c r="E62" s="273" t="str">
        <f>IF(B61="","",VLOOKUP(B61,data!$A$1:$CA$300,24,FALSE))</f>
        <v>08:30</v>
      </c>
      <c r="F62" s="274"/>
      <c r="G62" s="40" t="s">
        <v>8</v>
      </c>
      <c r="H62" s="275" t="str">
        <f>IF(B61="","",VLOOKUP(B61,data!$A$1:$CA$300,25,FALSE))</f>
        <v>18:00</v>
      </c>
      <c r="I62" s="276"/>
      <c r="J62" s="212"/>
      <c r="K62" s="212"/>
      <c r="L62" s="212"/>
      <c r="M62" s="212"/>
      <c r="N62" s="213"/>
      <c r="O62" s="270"/>
    </row>
    <row r="63" spans="2:15" ht="17.25" customHeight="1">
      <c r="B63" s="208"/>
      <c r="C63" s="28" t="s">
        <v>637</v>
      </c>
      <c r="D63" s="35" t="str">
        <f>IF(B61="","",VLOOKUP(B61,data!$A$1:$CA$300,10,FALSE))</f>
        <v>018-1502</v>
      </c>
      <c r="E63" s="277" t="s">
        <v>1185</v>
      </c>
      <c r="F63" s="278"/>
      <c r="G63" s="278"/>
      <c r="H63" s="278"/>
      <c r="I63" s="278"/>
      <c r="J63" s="213" t="str">
        <f>IF(B61="","",VLOOKUP(B61,data!$A$1:$CA$300,64,FALSE))</f>
        <v/>
      </c>
      <c r="K63" s="213" t="str">
        <f>IF(B61="","",VLOOKUP(B61,data!$A$1:$CA$300,66,FALSE))</f>
        <v/>
      </c>
      <c r="L63" s="213" t="str">
        <f>IF(B61="","",VLOOKUP(B61,data!$A$1:$CA$300,68,FALSE))</f>
        <v/>
      </c>
      <c r="M63" s="213" t="str">
        <f>IF(B61="","",VLOOKUP(B61,data!$A$1:$CA$300,70,FALSE))</f>
        <v/>
      </c>
      <c r="N63" s="213"/>
      <c r="O63" s="270"/>
    </row>
    <row r="64" spans="2:15" ht="17.25" customHeight="1">
      <c r="B64" s="208"/>
      <c r="C64" s="255" t="s">
        <v>515</v>
      </c>
      <c r="D64" s="213" t="str">
        <f>IF(B61="","",VLOOKUP(B61,data!$A$1:$CA$300,11,FALSE))</f>
        <v>潟上市飯田川下虻川字屋敷101-7</v>
      </c>
      <c r="E64" s="216" t="str">
        <f>IF(B61="","",VLOOKUP(B61,data!$A$1:$CA$300,26,FALSE))</f>
        <v>水曜、日曜、祝日</v>
      </c>
      <c r="F64" s="217"/>
      <c r="G64" s="217"/>
      <c r="H64" s="217"/>
      <c r="I64" s="217"/>
      <c r="J64" s="213"/>
      <c r="K64" s="213"/>
      <c r="L64" s="213"/>
      <c r="M64" s="213"/>
      <c r="N64" s="213"/>
      <c r="O64" s="270"/>
    </row>
    <row r="65" spans="2:15" ht="17.25" customHeight="1">
      <c r="B65" s="208"/>
      <c r="C65" s="255"/>
      <c r="D65" s="213"/>
      <c r="E65" s="216"/>
      <c r="F65" s="217"/>
      <c r="G65" s="217"/>
      <c r="H65" s="217"/>
      <c r="I65" s="217"/>
      <c r="J65" s="213"/>
      <c r="K65" s="213"/>
      <c r="L65" s="213"/>
      <c r="M65" s="213"/>
      <c r="N65" s="213"/>
      <c r="O65" s="270"/>
    </row>
    <row r="66" spans="2:15" ht="17.25" customHeight="1">
      <c r="B66" s="208"/>
      <c r="C66" s="28" t="s">
        <v>526</v>
      </c>
      <c r="D66" s="36" t="str">
        <f>IF(B61="","",VLOOKUP(B61,data!$A$1:$CA$300,12,FALSE))</f>
        <v>018-854-8272</v>
      </c>
      <c r="E66" s="279" t="s">
        <v>1325</v>
      </c>
      <c r="F66" s="280"/>
      <c r="G66" s="280"/>
      <c r="H66" s="280"/>
      <c r="I66" s="281"/>
      <c r="J66" s="213"/>
      <c r="K66" s="213"/>
      <c r="L66" s="213"/>
      <c r="M66" s="213"/>
      <c r="N66" s="213"/>
      <c r="O66" s="270"/>
    </row>
    <row r="67" spans="2:15" ht="17.25" customHeight="1">
      <c r="B67" s="209"/>
      <c r="C67" s="45" t="s">
        <v>1184</v>
      </c>
      <c r="D67" s="37" t="str">
        <f>IF(B61="","",VLOOKUP(B61,data!$A$1:$CA$300,13,FALSE))</f>
        <v>018-854-8288</v>
      </c>
      <c r="E67" s="282" t="str">
        <f>IF(B61="","",VLOOKUP(B61,data!$A$1:$CA$300,14,FALSE))</f>
        <v/>
      </c>
      <c r="F67" s="283"/>
      <c r="G67" s="283"/>
      <c r="H67" s="283"/>
      <c r="I67" s="284"/>
      <c r="J67" s="214"/>
      <c r="K67" s="214"/>
      <c r="L67" s="214"/>
      <c r="M67" s="214"/>
      <c r="N67" s="214"/>
      <c r="O67" s="270"/>
    </row>
    <row r="68" spans="2:15" ht="17.25" customHeight="1">
      <c r="B68" s="208">
        <v>47</v>
      </c>
      <c r="C68" s="254" t="s">
        <v>1440</v>
      </c>
      <c r="D68" s="246" t="str">
        <f>IF(B68="","",VLOOKUP(B68,data!$A$1:$CA$300,9,FALSE))</f>
        <v>まこと調剤薬局</v>
      </c>
      <c r="E68" s="285" t="s">
        <v>1260</v>
      </c>
      <c r="F68" s="286"/>
      <c r="G68" s="286"/>
      <c r="H68" s="286"/>
      <c r="I68" s="286"/>
      <c r="J68" s="212" t="str">
        <f>IF(B68="","",VLOOKUP(B68,data!$A$1:$CA$300,63,FALSE))</f>
        <v>可</v>
      </c>
      <c r="K68" s="212" t="str">
        <f>IF(B68="","",VLOOKUP(B68,data!$A$1:$CA$300,65,FALSE))</f>
        <v>不可</v>
      </c>
      <c r="L68" s="212" t="str">
        <f>IF(B68="","",VLOOKUP(B68,data!$A$1:$CA$300,67,FALSE))</f>
        <v>可</v>
      </c>
      <c r="M68" s="212" t="str">
        <f>IF(B68="","",VLOOKUP(B68,data!$A$1:$CA$300,69,FALSE))</f>
        <v>可</v>
      </c>
      <c r="N68" s="271" t="str">
        <f>IF(B68="","",VLOOKUP(B68,data!$A$1:$CA$300,77,FALSE))</f>
        <v>潟上市</v>
      </c>
      <c r="O68" s="214" t="str">
        <f>IF(B68="","",VLOOKUP(B68,data!$A$1:$CA$300,78,FALSE))</f>
        <v>要相談</v>
      </c>
    </row>
    <row r="69" spans="2:15" ht="17.25" customHeight="1">
      <c r="B69" s="208"/>
      <c r="C69" s="256"/>
      <c r="D69" s="272"/>
      <c r="E69" s="273" t="str">
        <f>IF(B68="","",VLOOKUP(B68,data!$A$1:$CA$300,24,FALSE))</f>
        <v>09:00</v>
      </c>
      <c r="F69" s="274"/>
      <c r="G69" s="40" t="s">
        <v>8</v>
      </c>
      <c r="H69" s="275" t="str">
        <f>IF(B68="","",VLOOKUP(B68,data!$A$1:$CA$300,25,FALSE))</f>
        <v>18:00</v>
      </c>
      <c r="I69" s="276"/>
      <c r="J69" s="212"/>
      <c r="K69" s="212"/>
      <c r="L69" s="212"/>
      <c r="M69" s="212"/>
      <c r="N69" s="213"/>
      <c r="O69" s="270"/>
    </row>
    <row r="70" spans="2:15" ht="17.25" customHeight="1">
      <c r="B70" s="208"/>
      <c r="C70" s="28" t="s">
        <v>637</v>
      </c>
      <c r="D70" s="35" t="str">
        <f>IF(B68="","",VLOOKUP(B68,data!$A$1:$CA$300,10,FALSE))</f>
        <v>018-1502</v>
      </c>
      <c r="E70" s="277" t="s">
        <v>1185</v>
      </c>
      <c r="F70" s="278"/>
      <c r="G70" s="278"/>
      <c r="H70" s="278"/>
      <c r="I70" s="278"/>
      <c r="J70" s="213" t="str">
        <f>IF(B68="","",VLOOKUP(B68,data!$A$1:$CA$300,64,FALSE))</f>
        <v/>
      </c>
      <c r="K70" s="213" t="str">
        <f>IF(B68="","",VLOOKUP(B68,data!$A$1:$CA$300,66,FALSE))</f>
        <v/>
      </c>
      <c r="L70" s="213" t="str">
        <f>IF(B68="","",VLOOKUP(B68,data!$A$1:$CA$300,68,FALSE))</f>
        <v/>
      </c>
      <c r="M70" s="213" t="str">
        <f>IF(B68="","",VLOOKUP(B68,data!$A$1:$CA$300,70,FALSE))</f>
        <v/>
      </c>
      <c r="N70" s="213"/>
      <c r="O70" s="270"/>
    </row>
    <row r="71" spans="2:15" ht="17.25" customHeight="1">
      <c r="B71" s="208"/>
      <c r="C71" s="255" t="s">
        <v>515</v>
      </c>
      <c r="D71" s="213" t="str">
        <f>IF(B68="","",VLOOKUP(B68,data!$A$1:$CA$300,11,FALSE))</f>
        <v>潟上市飯田川下虻川字道心谷地17-4</v>
      </c>
      <c r="E71" s="216" t="str">
        <f>IF(B68="","",VLOOKUP(B68,data!$A$1:$CA$300,26,FALSE))</f>
        <v>土曜、日曜、祝日、年末年始、お盆</v>
      </c>
      <c r="F71" s="217"/>
      <c r="G71" s="217"/>
      <c r="H71" s="217"/>
      <c r="I71" s="217"/>
      <c r="J71" s="213"/>
      <c r="K71" s="213"/>
      <c r="L71" s="213"/>
      <c r="M71" s="213"/>
      <c r="N71" s="213"/>
      <c r="O71" s="270"/>
    </row>
    <row r="72" spans="2:15" ht="17.25" customHeight="1">
      <c r="B72" s="208"/>
      <c r="C72" s="255"/>
      <c r="D72" s="213"/>
      <c r="E72" s="216"/>
      <c r="F72" s="217"/>
      <c r="G72" s="217"/>
      <c r="H72" s="217"/>
      <c r="I72" s="217"/>
      <c r="J72" s="213"/>
      <c r="K72" s="213"/>
      <c r="L72" s="213"/>
      <c r="M72" s="213"/>
      <c r="N72" s="213"/>
      <c r="O72" s="270"/>
    </row>
    <row r="73" spans="2:15" ht="17.25" customHeight="1">
      <c r="B73" s="208"/>
      <c r="C73" s="28" t="s">
        <v>526</v>
      </c>
      <c r="D73" s="36" t="str">
        <f>IF(B68="","",VLOOKUP(B68,data!$A$1:$CA$300,12,FALSE))</f>
        <v>018-853-6277</v>
      </c>
      <c r="E73" s="279" t="s">
        <v>1325</v>
      </c>
      <c r="F73" s="280"/>
      <c r="G73" s="280"/>
      <c r="H73" s="280"/>
      <c r="I73" s="281"/>
      <c r="J73" s="213"/>
      <c r="K73" s="213"/>
      <c r="L73" s="213"/>
      <c r="M73" s="213"/>
      <c r="N73" s="213"/>
      <c r="O73" s="270"/>
    </row>
    <row r="74" spans="2:15" ht="17.25" customHeight="1">
      <c r="B74" s="209"/>
      <c r="C74" s="45" t="s">
        <v>1184</v>
      </c>
      <c r="D74" s="37" t="str">
        <f>IF(B68="","",VLOOKUP(B68,data!$A$1:$CA$300,13,FALSE))</f>
        <v>018-853-6288</v>
      </c>
      <c r="E74" s="282" t="str">
        <f>IF(B68="","",VLOOKUP(B68,data!$A$1:$CA$300,14,FALSE))</f>
        <v/>
      </c>
      <c r="F74" s="283"/>
      <c r="G74" s="283"/>
      <c r="H74" s="283"/>
      <c r="I74" s="284"/>
      <c r="J74" s="214"/>
      <c r="K74" s="214"/>
      <c r="L74" s="214"/>
      <c r="M74" s="214"/>
      <c r="N74" s="214"/>
      <c r="O74" s="270"/>
    </row>
    <row r="75" spans="2:15" ht="17.25" customHeight="1">
      <c r="B75" s="208">
        <v>48</v>
      </c>
      <c r="C75" s="254" t="s">
        <v>1440</v>
      </c>
      <c r="D75" s="246" t="str">
        <f>IF(B75="","",VLOOKUP(B75,data!$A$1:$CA$300,9,FALSE))</f>
        <v>昭和堂薬局飯塚店</v>
      </c>
      <c r="E75" s="285" t="s">
        <v>1260</v>
      </c>
      <c r="F75" s="286"/>
      <c r="G75" s="286"/>
      <c r="H75" s="286"/>
      <c r="I75" s="286"/>
      <c r="J75" s="212" t="str">
        <f>IF(B75="","",VLOOKUP(B75,data!$A$1:$CA$300,63,FALSE))</f>
        <v>不可</v>
      </c>
      <c r="K75" s="212" t="str">
        <f>IF(B75="","",VLOOKUP(B75,data!$A$1:$CA$300,65,FALSE))</f>
        <v>不可</v>
      </c>
      <c r="L75" s="212" t="str">
        <f>IF(B75="","",VLOOKUP(B75,data!$A$1:$CA$300,67,FALSE))</f>
        <v>可</v>
      </c>
      <c r="M75" s="212" t="str">
        <f>IF(B75="","",VLOOKUP(B75,data!$A$1:$CA$300,69,FALSE))</f>
        <v>可</v>
      </c>
      <c r="N75" s="271" t="str">
        <f>IF(B75="","",VLOOKUP(B75,data!$A$1:$CA$300,77,FALSE))</f>
        <v>要相談</v>
      </c>
      <c r="O75" s="214" t="str">
        <f>IF(B75="","",VLOOKUP(B75,data!$A$1:$CA$300,78,FALSE))</f>
        <v/>
      </c>
    </row>
    <row r="76" spans="2:15" ht="17.25" customHeight="1">
      <c r="B76" s="208"/>
      <c r="C76" s="256"/>
      <c r="D76" s="272"/>
      <c r="E76" s="273" t="str">
        <f>IF(B75="","",VLOOKUP(B75,data!$A$1:$CA$300,24,FALSE))</f>
        <v>09:00</v>
      </c>
      <c r="F76" s="274"/>
      <c r="G76" s="40" t="s">
        <v>8</v>
      </c>
      <c r="H76" s="275" t="str">
        <f>IF(B75="","",VLOOKUP(B75,data!$A$1:$CA$300,25,FALSE))</f>
        <v>18:00</v>
      </c>
      <c r="I76" s="276"/>
      <c r="J76" s="212"/>
      <c r="K76" s="212"/>
      <c r="L76" s="212"/>
      <c r="M76" s="212"/>
      <c r="N76" s="213"/>
      <c r="O76" s="270"/>
    </row>
    <row r="77" spans="2:15" ht="17.25" customHeight="1">
      <c r="B77" s="208"/>
      <c r="C77" s="28" t="s">
        <v>637</v>
      </c>
      <c r="D77" s="35" t="str">
        <f>IF(B75="","",VLOOKUP(B75,data!$A$1:$CA$300,10,FALSE))</f>
        <v>018-1504</v>
      </c>
      <c r="E77" s="277" t="s">
        <v>1185</v>
      </c>
      <c r="F77" s="278"/>
      <c r="G77" s="278"/>
      <c r="H77" s="278"/>
      <c r="I77" s="278"/>
      <c r="J77" s="213" t="str">
        <f>IF(B75="","",VLOOKUP(B75,data!$A$1:$CA$300,64,FALSE))</f>
        <v/>
      </c>
      <c r="K77" s="213" t="str">
        <f>IF(B75="","",VLOOKUP(B75,data!$A$1:$CA$300,66,FALSE))</f>
        <v/>
      </c>
      <c r="L77" s="213" t="str">
        <f>IF(B75="","",VLOOKUP(B75,data!$A$1:$CA$300,68,FALSE))</f>
        <v>緊急連絡先09077949973</v>
      </c>
      <c r="M77" s="213" t="str">
        <f>IF(B75="","",VLOOKUP(B75,data!$A$1:$CA$300,70,FALSE))</f>
        <v/>
      </c>
      <c r="N77" s="213"/>
      <c r="O77" s="270"/>
    </row>
    <row r="78" spans="2:15" ht="17.25" customHeight="1">
      <c r="B78" s="208"/>
      <c r="C78" s="255" t="s">
        <v>515</v>
      </c>
      <c r="D78" s="213" t="str">
        <f>IF(B75="","",VLOOKUP(B75,data!$A$1:$CA$300,11,FALSE))</f>
        <v>潟上市飯田川飯塚字塞ノ神12-18</v>
      </c>
      <c r="E78" s="216" t="str">
        <f>IF(B75="","",VLOOKUP(B75,data!$A$1:$CA$300,26,FALSE))</f>
        <v>日曜、祝日
※水曜・土曜9：00〜13：00まで営業</v>
      </c>
      <c r="F78" s="217"/>
      <c r="G78" s="217"/>
      <c r="H78" s="217"/>
      <c r="I78" s="217"/>
      <c r="J78" s="213"/>
      <c r="K78" s="213"/>
      <c r="L78" s="213"/>
      <c r="M78" s="213"/>
      <c r="N78" s="213"/>
      <c r="O78" s="270"/>
    </row>
    <row r="79" spans="2:15" ht="17.25" customHeight="1">
      <c r="B79" s="208"/>
      <c r="C79" s="255"/>
      <c r="D79" s="213"/>
      <c r="E79" s="216"/>
      <c r="F79" s="217"/>
      <c r="G79" s="217"/>
      <c r="H79" s="217"/>
      <c r="I79" s="217"/>
      <c r="J79" s="213"/>
      <c r="K79" s="213"/>
      <c r="L79" s="213"/>
      <c r="M79" s="213"/>
      <c r="N79" s="213"/>
      <c r="O79" s="270"/>
    </row>
    <row r="80" spans="2:15" ht="17.25" customHeight="1">
      <c r="B80" s="208"/>
      <c r="C80" s="28" t="s">
        <v>526</v>
      </c>
      <c r="D80" s="36" t="str">
        <f>IF(B75="","",VLOOKUP(B75,data!$A$1:$CA$300,12,FALSE))</f>
        <v>018-853-5776</v>
      </c>
      <c r="E80" s="279" t="s">
        <v>1325</v>
      </c>
      <c r="F80" s="280"/>
      <c r="G80" s="280"/>
      <c r="H80" s="280"/>
      <c r="I80" s="281"/>
      <c r="J80" s="213"/>
      <c r="K80" s="213"/>
      <c r="L80" s="213"/>
      <c r="M80" s="213"/>
      <c r="N80" s="213"/>
      <c r="O80" s="270"/>
    </row>
    <row r="81" spans="2:15" ht="17.25" customHeight="1">
      <c r="B81" s="209"/>
      <c r="C81" s="45" t="s">
        <v>1184</v>
      </c>
      <c r="D81" s="37" t="str">
        <f>IF(B75="","",VLOOKUP(B75,data!$A$1:$CA$300,13,FALSE))</f>
        <v>018-853-5779</v>
      </c>
      <c r="E81" s="282" t="str">
        <f>IF(B75="","",VLOOKUP(B75,data!$A$1:$CA$300,14,FALSE))</f>
        <v/>
      </c>
      <c r="F81" s="283"/>
      <c r="G81" s="283"/>
      <c r="H81" s="283"/>
      <c r="I81" s="284"/>
      <c r="J81" s="214"/>
      <c r="K81" s="214"/>
      <c r="L81" s="214"/>
      <c r="M81" s="214"/>
      <c r="N81" s="214"/>
      <c r="O81" s="270"/>
    </row>
    <row r="82" spans="2:15" ht="17.25" customHeight="1">
      <c r="B82" s="207">
        <v>49</v>
      </c>
      <c r="C82" s="254" t="s">
        <v>1440</v>
      </c>
      <c r="D82" s="246" t="str">
        <f>IF(B82="","",VLOOKUP(B82,data!$A$1:$CA$300,9,FALSE))</f>
        <v>佐野薬局五城目店</v>
      </c>
      <c r="E82" s="243" t="s">
        <v>1260</v>
      </c>
      <c r="F82" s="244"/>
      <c r="G82" s="244"/>
      <c r="H82" s="244"/>
      <c r="I82" s="244"/>
      <c r="J82" s="211" t="str">
        <f>IF(B82="","",VLOOKUP(B82,data!$A$1:$CA$300,63,FALSE))</f>
        <v>可</v>
      </c>
      <c r="K82" s="211" t="str">
        <f>IF(B82="","",VLOOKUP(B82,data!$A$1:$CA$300,65,FALSE))</f>
        <v>可</v>
      </c>
      <c r="L82" s="211" t="str">
        <f>IF(B82="","",VLOOKUP(B82,data!$A$1:$CA$300,67,FALSE))</f>
        <v>可</v>
      </c>
      <c r="M82" s="212" t="str">
        <f>IF(B82="","",VLOOKUP(B82,data!$A$1:$CA$300,69,FALSE))</f>
        <v>要相談</v>
      </c>
      <c r="N82" s="271" t="str">
        <f>IF(B82="","",VLOOKUP(B82,data!$A$1:$CA$300,77,FALSE))</f>
        <v>五城目町全域中心に制限は特になし</v>
      </c>
      <c r="O82" s="270" t="str">
        <f>IF(B82="","",VLOOKUP(B82,data!$A$1:$CA$300,78,FALSE))</f>
        <v/>
      </c>
    </row>
    <row r="83" spans="2:15" ht="17.25" customHeight="1">
      <c r="B83" s="208"/>
      <c r="C83" s="256"/>
      <c r="D83" s="272"/>
      <c r="E83" s="273" t="str">
        <f>IF(B82="","",VLOOKUP(B82,data!$A$1:$CA$300,24,FALSE))</f>
        <v>08:30</v>
      </c>
      <c r="F83" s="274"/>
      <c r="G83" s="40" t="s">
        <v>8</v>
      </c>
      <c r="H83" s="275" t="str">
        <f>IF(B82="","",VLOOKUP(B82,data!$A$1:$CA$300,25,FALSE))</f>
        <v>18:15</v>
      </c>
      <c r="I83" s="276"/>
      <c r="J83" s="212"/>
      <c r="K83" s="212"/>
      <c r="L83" s="212"/>
      <c r="M83" s="212"/>
      <c r="N83" s="213"/>
      <c r="O83" s="270"/>
    </row>
    <row r="84" spans="2:15" ht="17.25" customHeight="1">
      <c r="B84" s="208"/>
      <c r="C84" s="28" t="s">
        <v>637</v>
      </c>
      <c r="D84" s="35" t="str">
        <f>IF(B82="","",VLOOKUP(B82,data!$A$1:$CA$300,10,FALSE))</f>
        <v>018-1704</v>
      </c>
      <c r="E84" s="277" t="s">
        <v>1185</v>
      </c>
      <c r="F84" s="278"/>
      <c r="G84" s="278"/>
      <c r="H84" s="278"/>
      <c r="I84" s="278"/>
      <c r="J84" s="213" t="str">
        <f>IF(B82="","",VLOOKUP(B82,data!$A$1:$CA$300,64,FALSE))</f>
        <v/>
      </c>
      <c r="K84" s="213" t="str">
        <f>IF(B82="","",VLOOKUP(B82,data!$A$1:$CA$300,66,FALSE))</f>
        <v/>
      </c>
      <c r="L84" s="213" t="str">
        <f>IF(B82="","",VLOOKUP(B82,data!$A$1:$CA$300,68,FALSE))</f>
        <v/>
      </c>
      <c r="M84" s="213" t="str">
        <f>IF(B82="","",VLOOKUP(B82,data!$A$1:$CA$300,70,FALSE))</f>
        <v/>
      </c>
      <c r="N84" s="213"/>
      <c r="O84" s="270"/>
    </row>
    <row r="85" spans="2:15" ht="17.25" customHeight="1">
      <c r="B85" s="208"/>
      <c r="C85" s="255" t="s">
        <v>515</v>
      </c>
      <c r="D85" s="213" t="str">
        <f>IF(B82="","",VLOOKUP(B82,data!$A$1:$CA$300,11,FALSE))</f>
        <v>五城目町字石田六ヶ村堰添97-5</v>
      </c>
      <c r="E85" s="216" t="str">
        <f>IF(B82="","",VLOOKUP(B82,data!$A$1:$CA$300,26,FALSE))</f>
        <v>年末年始、お盆
※土曜・日曜・祝日：8:30～13:00まで営業</v>
      </c>
      <c r="F85" s="217"/>
      <c r="G85" s="217"/>
      <c r="H85" s="217"/>
      <c r="I85" s="217"/>
      <c r="J85" s="213"/>
      <c r="K85" s="213"/>
      <c r="L85" s="213"/>
      <c r="M85" s="213"/>
      <c r="N85" s="213"/>
      <c r="O85" s="270"/>
    </row>
    <row r="86" spans="2:15" ht="17.25" customHeight="1">
      <c r="B86" s="208"/>
      <c r="C86" s="255"/>
      <c r="D86" s="213"/>
      <c r="E86" s="216"/>
      <c r="F86" s="217"/>
      <c r="G86" s="217"/>
      <c r="H86" s="217"/>
      <c r="I86" s="217"/>
      <c r="J86" s="213"/>
      <c r="K86" s="213"/>
      <c r="L86" s="213"/>
      <c r="M86" s="213"/>
      <c r="N86" s="213"/>
      <c r="O86" s="270"/>
    </row>
    <row r="87" spans="2:15" ht="17.25" customHeight="1">
      <c r="B87" s="208"/>
      <c r="C87" s="28" t="s">
        <v>526</v>
      </c>
      <c r="D87" s="36" t="str">
        <f>IF(B82="","",VLOOKUP(B82,data!$A$1:$CA$300,12,FALSE))</f>
        <v>018-855-1121</v>
      </c>
      <c r="E87" s="279" t="s">
        <v>1325</v>
      </c>
      <c r="F87" s="280"/>
      <c r="G87" s="280"/>
      <c r="H87" s="280"/>
      <c r="I87" s="281"/>
      <c r="J87" s="213"/>
      <c r="K87" s="213"/>
      <c r="L87" s="213"/>
      <c r="M87" s="213"/>
      <c r="N87" s="213"/>
      <c r="O87" s="270"/>
    </row>
    <row r="88" spans="2:15" ht="17.25" customHeight="1">
      <c r="B88" s="209"/>
      <c r="C88" s="45" t="s">
        <v>1184</v>
      </c>
      <c r="D88" s="37" t="str">
        <f>IF(B82="","",VLOOKUP(B82,data!$A$1:$CA$300,13,FALSE))</f>
        <v>018-855-1123</v>
      </c>
      <c r="E88" s="287" t="str">
        <f>IF(B82="","",VLOOKUP(B82,data!$A$1:$CA$300,14,FALSE))</f>
        <v>https://www.sano-ph.co.jp/</v>
      </c>
      <c r="F88" s="288"/>
      <c r="G88" s="288"/>
      <c r="H88" s="288"/>
      <c r="I88" s="289"/>
      <c r="J88" s="214"/>
      <c r="K88" s="214"/>
      <c r="L88" s="214"/>
      <c r="M88" s="214"/>
      <c r="N88" s="214"/>
      <c r="O88" s="270"/>
    </row>
    <row r="89" spans="2:15" ht="17.25" customHeight="1">
      <c r="B89" s="208">
        <v>50</v>
      </c>
      <c r="C89" s="254" t="s">
        <v>1440</v>
      </c>
      <c r="D89" s="246" t="str">
        <f>IF(B89="","",VLOOKUP(B89,data!$A$1:$CA$300,9,FALSE))</f>
        <v>きゃどっこ薬局</v>
      </c>
      <c r="E89" s="243" t="s">
        <v>1260</v>
      </c>
      <c r="F89" s="244"/>
      <c r="G89" s="244"/>
      <c r="H89" s="244"/>
      <c r="I89" s="245"/>
      <c r="J89" s="212" t="str">
        <f>IF(B89="","",VLOOKUP(B89,data!$A$1:$CA$300,63,FALSE))</f>
        <v>可</v>
      </c>
      <c r="K89" s="212" t="str">
        <f>IF(B89="","",VLOOKUP(B89,data!$A$1:$CA$300,65,FALSE))</f>
        <v>不可</v>
      </c>
      <c r="L89" s="212" t="str">
        <f>IF(B89="","",VLOOKUP(B89,data!$A$1:$CA$300,67,FALSE))</f>
        <v>不可</v>
      </c>
      <c r="M89" s="212" t="str">
        <f>IF(B89="","",VLOOKUP(B89,data!$A$1:$CA$300,69,FALSE))</f>
        <v>その他</v>
      </c>
      <c r="N89" s="271" t="str">
        <f>IF(B89="","",VLOOKUP(B89,data!$A$1:$CA$300,77,FALSE))</f>
        <v>五城目町</v>
      </c>
      <c r="O89" s="214" t="str">
        <f>IF(B89="","",VLOOKUP(B89,data!$A$1:$CA$300,78,FALSE))</f>
        <v>薬剤師1名のため基本的にお届けできません。</v>
      </c>
    </row>
    <row r="90" spans="2:15" ht="17.25" customHeight="1">
      <c r="B90" s="208"/>
      <c r="C90" s="256"/>
      <c r="D90" s="272"/>
      <c r="E90" s="273" t="str">
        <f>IF(B89="","",VLOOKUP(B89,data!$A$1:$CA$300,24,FALSE))</f>
        <v>09:00</v>
      </c>
      <c r="F90" s="274"/>
      <c r="G90" s="40" t="s">
        <v>8</v>
      </c>
      <c r="H90" s="275" t="str">
        <f>IF(B89="","",VLOOKUP(B89,data!$A$1:$CA$300,25,FALSE))</f>
        <v>18:00</v>
      </c>
      <c r="I90" s="276"/>
      <c r="J90" s="212"/>
      <c r="K90" s="212"/>
      <c r="L90" s="212"/>
      <c r="M90" s="212"/>
      <c r="N90" s="213"/>
      <c r="O90" s="270"/>
    </row>
    <row r="91" spans="2:15" ht="17.25" customHeight="1">
      <c r="B91" s="208"/>
      <c r="C91" s="28" t="s">
        <v>637</v>
      </c>
      <c r="D91" s="35" t="str">
        <f>IF(B89="","",VLOOKUP(B89,data!$A$1:$CA$300,10,FALSE))</f>
        <v>018-1722</v>
      </c>
      <c r="E91" s="277" t="s">
        <v>1185</v>
      </c>
      <c r="F91" s="278"/>
      <c r="G91" s="278"/>
      <c r="H91" s="278"/>
      <c r="I91" s="278"/>
      <c r="J91" s="213" t="str">
        <f>IF(B89="","",VLOOKUP(B89,data!$A$1:$CA$300,64,FALSE))</f>
        <v/>
      </c>
      <c r="K91" s="213" t="str">
        <f>IF(B89="","",VLOOKUP(B89,data!$A$1:$CA$300,66,FALSE))</f>
        <v/>
      </c>
      <c r="L91" s="213" t="str">
        <f>IF(B89="","",VLOOKUP(B89,data!$A$1:$CA$300,68,FALSE))</f>
        <v/>
      </c>
      <c r="M91" s="213" t="str">
        <f>IF(B89="","",VLOOKUP(B89,data!$A$1:$CA$300,70,FALSE))</f>
        <v/>
      </c>
      <c r="N91" s="213"/>
      <c r="O91" s="270"/>
    </row>
    <row r="92" spans="2:15" ht="17.25" customHeight="1">
      <c r="B92" s="208"/>
      <c r="C92" s="255" t="s">
        <v>515</v>
      </c>
      <c r="D92" s="213" t="str">
        <f>IF(B89="","",VLOOKUP(B89,data!$A$1:$CA$300,11,FALSE))</f>
        <v>五城目町鵜ノ木34</v>
      </c>
      <c r="E92" s="216" t="str">
        <f>IF(B89="","",VLOOKUP(B89,data!$A$1:$CA$300,26,FALSE))</f>
        <v>水曜・土曜午後、日曜、祝日、年末年始、お盆など</v>
      </c>
      <c r="F92" s="217"/>
      <c r="G92" s="217"/>
      <c r="H92" s="217"/>
      <c r="I92" s="217"/>
      <c r="J92" s="213"/>
      <c r="K92" s="213"/>
      <c r="L92" s="213"/>
      <c r="M92" s="213"/>
      <c r="N92" s="213"/>
      <c r="O92" s="270"/>
    </row>
    <row r="93" spans="2:15" ht="17.25" customHeight="1">
      <c r="B93" s="208"/>
      <c r="C93" s="255"/>
      <c r="D93" s="213"/>
      <c r="E93" s="216"/>
      <c r="F93" s="217"/>
      <c r="G93" s="217"/>
      <c r="H93" s="217"/>
      <c r="I93" s="217"/>
      <c r="J93" s="213"/>
      <c r="K93" s="213"/>
      <c r="L93" s="213"/>
      <c r="M93" s="213"/>
      <c r="N93" s="213"/>
      <c r="O93" s="270"/>
    </row>
    <row r="94" spans="2:15" ht="17.25" customHeight="1">
      <c r="B94" s="208"/>
      <c r="C94" s="28" t="s">
        <v>526</v>
      </c>
      <c r="D94" s="36" t="str">
        <f>IF(B89="","",VLOOKUP(B89,data!$A$1:$CA$300,12,FALSE))</f>
        <v>018-852-3340</v>
      </c>
      <c r="E94" s="279" t="s">
        <v>1325</v>
      </c>
      <c r="F94" s="280"/>
      <c r="G94" s="280"/>
      <c r="H94" s="280"/>
      <c r="I94" s="281"/>
      <c r="J94" s="213"/>
      <c r="K94" s="213"/>
      <c r="L94" s="213"/>
      <c r="M94" s="213"/>
      <c r="N94" s="213"/>
      <c r="O94" s="270"/>
    </row>
    <row r="95" spans="2:15" ht="17.25" customHeight="1">
      <c r="B95" s="209"/>
      <c r="C95" s="45" t="s">
        <v>1184</v>
      </c>
      <c r="D95" s="37" t="str">
        <f>IF(B89="","",VLOOKUP(B89,data!$A$1:$CA$300,13,FALSE))</f>
        <v>018-852-9290</v>
      </c>
      <c r="E95" s="282" t="str">
        <f>IF(B89="","",VLOOKUP(B89,data!$A$1:$CA$300,14,FALSE))</f>
        <v/>
      </c>
      <c r="F95" s="283"/>
      <c r="G95" s="283"/>
      <c r="H95" s="283"/>
      <c r="I95" s="284"/>
      <c r="J95" s="214"/>
      <c r="K95" s="214"/>
      <c r="L95" s="214"/>
      <c r="M95" s="214"/>
      <c r="N95" s="214"/>
      <c r="O95" s="270"/>
    </row>
    <row r="96" spans="2:15" ht="17.25" customHeight="1">
      <c r="B96" s="208">
        <v>51</v>
      </c>
      <c r="C96" s="254" t="s">
        <v>1440</v>
      </c>
      <c r="D96" s="246" t="str">
        <f>IF(B96="","",VLOOKUP(B96,data!$A$1:$CA$300,9,FALSE))</f>
        <v>ひかり薬局</v>
      </c>
      <c r="E96" s="285" t="s">
        <v>1260</v>
      </c>
      <c r="F96" s="286"/>
      <c r="G96" s="286"/>
      <c r="H96" s="286"/>
      <c r="I96" s="286"/>
      <c r="J96" s="212" t="str">
        <f>IF(B96="","",VLOOKUP(B96,data!$A$1:$CA$300,63,FALSE))</f>
        <v>可</v>
      </c>
      <c r="K96" s="212" t="str">
        <f>IF(B96="","",VLOOKUP(B96,data!$A$1:$CA$300,65,FALSE))</f>
        <v>不可</v>
      </c>
      <c r="L96" s="212" t="str">
        <f>IF(B96="","",VLOOKUP(B96,data!$A$1:$CA$300,67,FALSE))</f>
        <v>不可</v>
      </c>
      <c r="M96" s="212" t="str">
        <f>IF(B96="","",VLOOKUP(B96,data!$A$1:$CA$300,69,FALSE))</f>
        <v>可</v>
      </c>
      <c r="N96" s="271" t="str">
        <f>IF(B96="","",VLOOKUP(B96,data!$A$1:$CA$300,77,FALSE))</f>
        <v>五城目町</v>
      </c>
      <c r="O96" s="214" t="str">
        <f>IF(B96="","",VLOOKUP(B96,data!$A$1:$CA$300,78,FALSE))</f>
        <v>※営業時間について
月・火・木・金曜
　　8:00～18:00
水曜9:00～12:00
土曜8:00～13:00</v>
      </c>
    </row>
    <row r="97" spans="2:15" ht="17.25" customHeight="1">
      <c r="B97" s="208"/>
      <c r="C97" s="256"/>
      <c r="D97" s="272"/>
      <c r="E97" s="273" t="str">
        <f>IF(B96="","",VLOOKUP(B96,data!$A$1:$CA$300,24,FALSE))</f>
        <v>08:00</v>
      </c>
      <c r="F97" s="274"/>
      <c r="G97" s="40" t="s">
        <v>8</v>
      </c>
      <c r="H97" s="275" t="str">
        <f>IF(B96="","",VLOOKUP(B96,data!$A$1:$CA$300,25,FALSE))</f>
        <v>18:00</v>
      </c>
      <c r="I97" s="276"/>
      <c r="J97" s="212"/>
      <c r="K97" s="212"/>
      <c r="L97" s="212"/>
      <c r="M97" s="212"/>
      <c r="N97" s="213"/>
      <c r="O97" s="270"/>
    </row>
    <row r="98" spans="2:15" ht="17.25" customHeight="1">
      <c r="B98" s="208"/>
      <c r="C98" s="28" t="s">
        <v>637</v>
      </c>
      <c r="D98" s="35" t="str">
        <f>IF(B96="","",VLOOKUP(B96,data!$A$1:$CA$300,10,FALSE))</f>
        <v>018-1724</v>
      </c>
      <c r="E98" s="277" t="s">
        <v>1185</v>
      </c>
      <c r="F98" s="278"/>
      <c r="G98" s="278"/>
      <c r="H98" s="278"/>
      <c r="I98" s="278"/>
      <c r="J98" s="213" t="str">
        <f>IF(B96="","",VLOOKUP(B96,data!$A$1:$CA$300,64,FALSE))</f>
        <v/>
      </c>
      <c r="K98" s="213" t="str">
        <f>IF(B96="","",VLOOKUP(B96,data!$A$1:$CA$300,66,FALSE))</f>
        <v/>
      </c>
      <c r="L98" s="213" t="str">
        <f>IF(B96="","",VLOOKUP(B96,data!$A$1:$CA$300,68,FALSE))</f>
        <v/>
      </c>
      <c r="M98" s="213" t="str">
        <f>IF(B96="","",VLOOKUP(B96,data!$A$1:$CA$300,70,FALSE))</f>
        <v/>
      </c>
      <c r="N98" s="213"/>
      <c r="O98" s="270"/>
    </row>
    <row r="99" spans="2:15" ht="17.25" customHeight="1">
      <c r="B99" s="208"/>
      <c r="C99" s="255" t="s">
        <v>515</v>
      </c>
      <c r="D99" s="213" t="str">
        <f>IF(B96="","",VLOOKUP(B96,data!$A$1:$CA$300,11,FALSE))</f>
        <v>五城目町東磯ノ目2-1-19</v>
      </c>
      <c r="E99" s="216" t="str">
        <f>IF(B96="","",VLOOKUP(B96,data!$A$1:$CA$300,26,FALSE))</f>
        <v>日曜、祝日</v>
      </c>
      <c r="F99" s="217"/>
      <c r="G99" s="217"/>
      <c r="H99" s="217"/>
      <c r="I99" s="217"/>
      <c r="J99" s="213"/>
      <c r="K99" s="213"/>
      <c r="L99" s="213"/>
      <c r="M99" s="213"/>
      <c r="N99" s="213"/>
      <c r="O99" s="270"/>
    </row>
    <row r="100" spans="2:15" ht="17.25" customHeight="1">
      <c r="B100" s="208"/>
      <c r="C100" s="255"/>
      <c r="D100" s="213"/>
      <c r="E100" s="216"/>
      <c r="F100" s="217"/>
      <c r="G100" s="217"/>
      <c r="H100" s="217"/>
      <c r="I100" s="217"/>
      <c r="J100" s="213"/>
      <c r="K100" s="213"/>
      <c r="L100" s="213"/>
      <c r="M100" s="213"/>
      <c r="N100" s="213"/>
      <c r="O100" s="270"/>
    </row>
    <row r="101" spans="2:15" ht="17.25" customHeight="1">
      <c r="B101" s="208"/>
      <c r="C101" s="28" t="s">
        <v>526</v>
      </c>
      <c r="D101" s="36" t="str">
        <f>IF(B96="","",VLOOKUP(B96,data!$A$1:$CA$300,12,FALSE))</f>
        <v>018-855-1106</v>
      </c>
      <c r="E101" s="279" t="s">
        <v>1325</v>
      </c>
      <c r="F101" s="280"/>
      <c r="G101" s="280"/>
      <c r="H101" s="280"/>
      <c r="I101" s="281"/>
      <c r="J101" s="213"/>
      <c r="K101" s="213"/>
      <c r="L101" s="213"/>
      <c r="M101" s="213"/>
      <c r="N101" s="213"/>
      <c r="O101" s="270"/>
    </row>
    <row r="102" spans="2:15" ht="17.25" customHeight="1">
      <c r="B102" s="209"/>
      <c r="C102" s="45" t="s">
        <v>1184</v>
      </c>
      <c r="D102" s="37" t="str">
        <f>IF(B96="","",VLOOKUP(B96,data!$A$1:$CA$300,13,FALSE))</f>
        <v>018-855-1107</v>
      </c>
      <c r="E102" s="282" t="str">
        <f>IF(B96="","",VLOOKUP(B96,data!$A$1:$CA$300,14,FALSE))</f>
        <v/>
      </c>
      <c r="F102" s="283"/>
      <c r="G102" s="283"/>
      <c r="H102" s="283"/>
      <c r="I102" s="284"/>
      <c r="J102" s="214"/>
      <c r="K102" s="214"/>
      <c r="L102" s="214"/>
      <c r="M102" s="214"/>
      <c r="N102" s="214"/>
      <c r="O102" s="270"/>
    </row>
    <row r="103" spans="2:15" ht="17.25" customHeight="1">
      <c r="B103" s="208">
        <v>52</v>
      </c>
      <c r="C103" s="254" t="s">
        <v>1440</v>
      </c>
      <c r="D103" s="246" t="str">
        <f>IF(B103="","",VLOOKUP(B103,data!$A$1:$CA$300,9,FALSE))</f>
        <v>池田薬局ことう店</v>
      </c>
      <c r="E103" s="285" t="s">
        <v>1260</v>
      </c>
      <c r="F103" s="286"/>
      <c r="G103" s="286"/>
      <c r="H103" s="286"/>
      <c r="I103" s="286"/>
      <c r="J103" s="212" t="str">
        <f>IF(B103="","",VLOOKUP(B103,data!$A$1:$CA$300,63,FALSE))</f>
        <v>可</v>
      </c>
      <c r="K103" s="212" t="str">
        <f>IF(B103="","",VLOOKUP(B103,data!$A$1:$CA$300,65,FALSE))</f>
        <v>可</v>
      </c>
      <c r="L103" s="212" t="str">
        <f>IF(B103="","",VLOOKUP(B103,data!$A$1:$CA$300,67,FALSE))</f>
        <v>可</v>
      </c>
      <c r="M103" s="212" t="str">
        <f>IF(B103="","",VLOOKUP(B103,data!$A$1:$CA$300,69,FALSE))</f>
        <v>要相談</v>
      </c>
      <c r="N103" s="271" t="str">
        <f>IF(B103="","",VLOOKUP(B103,data!$A$1:$CA$300,77,FALSE))</f>
        <v>八郎潟町
五城目町
井川町
三種町</v>
      </c>
      <c r="O103" s="214" t="str">
        <f>IF(B103="","",VLOOKUP(B103,data!$A$1:$CA$300,78,FALSE))</f>
        <v/>
      </c>
    </row>
    <row r="104" spans="2:15" ht="17.25" customHeight="1">
      <c r="B104" s="208"/>
      <c r="C104" s="256"/>
      <c r="D104" s="272"/>
      <c r="E104" s="273" t="str">
        <f>IF(B103="","",VLOOKUP(B103,data!$A$1:$CA$300,24,FALSE))</f>
        <v>08:30</v>
      </c>
      <c r="F104" s="274"/>
      <c r="G104" s="40" t="s">
        <v>8</v>
      </c>
      <c r="H104" s="275" t="str">
        <f>IF(B103="","",VLOOKUP(B103,data!$A$1:$CA$300,25,FALSE))</f>
        <v>18:00</v>
      </c>
      <c r="I104" s="276"/>
      <c r="J104" s="212"/>
      <c r="K104" s="212"/>
      <c r="L104" s="212"/>
      <c r="M104" s="212"/>
      <c r="N104" s="213"/>
      <c r="O104" s="270"/>
    </row>
    <row r="105" spans="2:15" ht="17.25" customHeight="1">
      <c r="B105" s="208"/>
      <c r="C105" s="28" t="s">
        <v>637</v>
      </c>
      <c r="D105" s="35" t="str">
        <f>IF(B103="","",VLOOKUP(B103,data!$A$1:$CA$300,10,FALSE))</f>
        <v>018-1605</v>
      </c>
      <c r="E105" s="277" t="s">
        <v>1185</v>
      </c>
      <c r="F105" s="278"/>
      <c r="G105" s="278"/>
      <c r="H105" s="278"/>
      <c r="I105" s="278"/>
      <c r="J105" s="213" t="str">
        <f>IF(B103="","",VLOOKUP(B103,data!$A$1:$CA$300,64,FALSE))</f>
        <v/>
      </c>
      <c r="K105" s="213" t="str">
        <f>IF(B103="","",VLOOKUP(B103,data!$A$1:$CA$300,66,FALSE))</f>
        <v/>
      </c>
      <c r="L105" s="213" t="str">
        <f>IF(B103="","",VLOOKUP(B103,data!$A$1:$CA$300,68,FALSE))</f>
        <v/>
      </c>
      <c r="M105" s="213" t="str">
        <f>IF(B103="","",VLOOKUP(B103,data!$A$1:$CA$300,70,FALSE))</f>
        <v/>
      </c>
      <c r="N105" s="213"/>
      <c r="O105" s="270"/>
    </row>
    <row r="106" spans="2:15" ht="17.25" customHeight="1">
      <c r="B106" s="208"/>
      <c r="C106" s="255" t="s">
        <v>515</v>
      </c>
      <c r="D106" s="213" t="str">
        <f>IF(B103="","",VLOOKUP(B103,data!$A$1:$CA$300,11,FALSE))</f>
        <v>八郎潟町川崎字貝保37-6</v>
      </c>
      <c r="E106" s="216" t="str">
        <f>IF(B103="","",VLOOKUP(B103,data!$A$1:$CA$300,26,FALSE))</f>
        <v>土曜午後、日曜、祝日、年末年始、お盆</v>
      </c>
      <c r="F106" s="217"/>
      <c r="G106" s="217"/>
      <c r="H106" s="217"/>
      <c r="I106" s="217"/>
      <c r="J106" s="213"/>
      <c r="K106" s="213"/>
      <c r="L106" s="213"/>
      <c r="M106" s="213"/>
      <c r="N106" s="213"/>
      <c r="O106" s="270"/>
    </row>
    <row r="107" spans="2:15" ht="17.25" customHeight="1">
      <c r="B107" s="208"/>
      <c r="C107" s="255"/>
      <c r="D107" s="213"/>
      <c r="E107" s="216"/>
      <c r="F107" s="217"/>
      <c r="G107" s="217"/>
      <c r="H107" s="217"/>
      <c r="I107" s="217"/>
      <c r="J107" s="213"/>
      <c r="K107" s="213"/>
      <c r="L107" s="213"/>
      <c r="M107" s="213"/>
      <c r="N107" s="213"/>
      <c r="O107" s="270"/>
    </row>
    <row r="108" spans="2:15" ht="17.25" customHeight="1">
      <c r="B108" s="208"/>
      <c r="C108" s="28" t="s">
        <v>526</v>
      </c>
      <c r="D108" s="36" t="str">
        <f>IF(B103="","",VLOOKUP(B103,data!$A$1:$CA$300,12,FALSE))</f>
        <v>018-855-4333</v>
      </c>
      <c r="E108" s="279" t="s">
        <v>1325</v>
      </c>
      <c r="F108" s="280"/>
      <c r="G108" s="280"/>
      <c r="H108" s="280"/>
      <c r="I108" s="281"/>
      <c r="J108" s="213"/>
      <c r="K108" s="213"/>
      <c r="L108" s="213"/>
      <c r="M108" s="213"/>
      <c r="N108" s="213"/>
      <c r="O108" s="270"/>
    </row>
    <row r="109" spans="2:15" ht="17.25" customHeight="1">
      <c r="B109" s="209"/>
      <c r="C109" s="45" t="s">
        <v>1184</v>
      </c>
      <c r="D109" s="37" t="str">
        <f>IF(B103="","",VLOOKUP(B103,data!$A$1:$CA$300,13,FALSE))</f>
        <v>018-855-5334</v>
      </c>
      <c r="E109" s="282" t="str">
        <f>IF(B103="","",VLOOKUP(B103,data!$A$1:$CA$300,14,FALSE))</f>
        <v/>
      </c>
      <c r="F109" s="283"/>
      <c r="G109" s="283"/>
      <c r="H109" s="283"/>
      <c r="I109" s="284"/>
      <c r="J109" s="214"/>
      <c r="K109" s="214"/>
      <c r="L109" s="214"/>
      <c r="M109" s="214"/>
      <c r="N109" s="214"/>
      <c r="O109" s="270"/>
    </row>
    <row r="110" spans="2:15" ht="17.25" customHeight="1">
      <c r="B110" s="207">
        <v>53</v>
      </c>
      <c r="C110" s="254" t="s">
        <v>1440</v>
      </c>
      <c r="D110" s="246" t="str">
        <f>IF(B110="","",VLOOKUP(B110,data!$A$1:$CA$300,9,FALSE))</f>
        <v>えきまえ佐藤薬局</v>
      </c>
      <c r="E110" s="243" t="s">
        <v>1260</v>
      </c>
      <c r="F110" s="244"/>
      <c r="G110" s="244"/>
      <c r="H110" s="244"/>
      <c r="I110" s="244"/>
      <c r="J110" s="211" t="str">
        <f>IF(B110="","",VLOOKUP(B110,data!$A$1:$CA$300,63,FALSE))</f>
        <v>可</v>
      </c>
      <c r="K110" s="211" t="str">
        <f>IF(B110="","",VLOOKUP(B110,data!$A$1:$CA$300,65,FALSE))</f>
        <v>可</v>
      </c>
      <c r="L110" s="211" t="str">
        <f>IF(B110="","",VLOOKUP(B110,data!$A$1:$CA$300,67,FALSE))</f>
        <v>要相談</v>
      </c>
      <c r="M110" s="212" t="str">
        <f>IF(B110="","",VLOOKUP(B110,data!$A$1:$CA$300,69,FALSE))</f>
        <v>可</v>
      </c>
      <c r="N110" s="271" t="str">
        <f>IF(B110="","",VLOOKUP(B110,data!$A$1:$CA$300,77,FALSE))</f>
        <v>五城目町
井川町
八郎潟町
大潟村
潟上市</v>
      </c>
      <c r="O110" s="270" t="str">
        <f>IF(B110="","",VLOOKUP(B110,data!$A$1:$CA$300,78,FALSE))</f>
        <v/>
      </c>
    </row>
    <row r="111" spans="2:15" ht="17.25" customHeight="1">
      <c r="B111" s="208"/>
      <c r="C111" s="256"/>
      <c r="D111" s="272"/>
      <c r="E111" s="273" t="str">
        <f>IF(B110="","",VLOOKUP(B110,data!$A$1:$CA$300,24,FALSE))</f>
        <v>08:45</v>
      </c>
      <c r="F111" s="274"/>
      <c r="G111" s="40" t="s">
        <v>8</v>
      </c>
      <c r="H111" s="275" t="str">
        <f>IF(B110="","",VLOOKUP(B110,data!$A$1:$CA$300,25,FALSE))</f>
        <v>18:00</v>
      </c>
      <c r="I111" s="276"/>
      <c r="J111" s="212"/>
      <c r="K111" s="212"/>
      <c r="L111" s="212"/>
      <c r="M111" s="212"/>
      <c r="N111" s="213"/>
      <c r="O111" s="270"/>
    </row>
    <row r="112" spans="2:15" ht="17.25" customHeight="1">
      <c r="B112" s="208"/>
      <c r="C112" s="28" t="s">
        <v>637</v>
      </c>
      <c r="D112" s="35" t="str">
        <f>IF(B110="","",VLOOKUP(B110,data!$A$1:$CA$300,10,FALSE))</f>
        <v>018-1614</v>
      </c>
      <c r="E112" s="277" t="s">
        <v>1185</v>
      </c>
      <c r="F112" s="278"/>
      <c r="G112" s="278"/>
      <c r="H112" s="278"/>
      <c r="I112" s="278"/>
      <c r="J112" s="213" t="str">
        <f>IF(B110="","",VLOOKUP(B110,data!$A$1:$CA$300,64,FALSE))</f>
        <v/>
      </c>
      <c r="K112" s="213" t="str">
        <f>IF(B110="","",VLOOKUP(B110,data!$A$1:$CA$300,66,FALSE))</f>
        <v/>
      </c>
      <c r="L112" s="213" t="str">
        <f>IF(B110="","",VLOOKUP(B110,data!$A$1:$CA$300,68,FALSE))</f>
        <v/>
      </c>
      <c r="M112" s="213" t="str">
        <f>IF(B110="","",VLOOKUP(B110,data!$A$1:$CA$300,70,FALSE))</f>
        <v/>
      </c>
      <c r="N112" s="213"/>
      <c r="O112" s="270"/>
    </row>
    <row r="113" spans="2:15" ht="17.25" customHeight="1">
      <c r="B113" s="208"/>
      <c r="C113" s="255" t="s">
        <v>515</v>
      </c>
      <c r="D113" s="213" t="str">
        <f>IF(B110="","",VLOOKUP(B110,data!$A$1:$CA$300,11,FALSE))</f>
        <v>八郎潟町字中田67-21</v>
      </c>
      <c r="E113" s="216" t="str">
        <f>IF(B110="","",VLOOKUP(B110,data!$A$1:$CA$300,26,FALSE))</f>
        <v>土曜午後、日曜、祝日、年末年始、お盆</v>
      </c>
      <c r="F113" s="217"/>
      <c r="G113" s="217"/>
      <c r="H113" s="217"/>
      <c r="I113" s="217"/>
      <c r="J113" s="213"/>
      <c r="K113" s="213"/>
      <c r="L113" s="213"/>
      <c r="M113" s="213"/>
      <c r="N113" s="213"/>
      <c r="O113" s="270"/>
    </row>
    <row r="114" spans="2:15" ht="17.25" customHeight="1">
      <c r="B114" s="208"/>
      <c r="C114" s="255"/>
      <c r="D114" s="213"/>
      <c r="E114" s="216"/>
      <c r="F114" s="217"/>
      <c r="G114" s="217"/>
      <c r="H114" s="217"/>
      <c r="I114" s="217"/>
      <c r="J114" s="213"/>
      <c r="K114" s="213"/>
      <c r="L114" s="213"/>
      <c r="M114" s="213"/>
      <c r="N114" s="213"/>
      <c r="O114" s="270"/>
    </row>
    <row r="115" spans="2:15" ht="17.25" customHeight="1">
      <c r="B115" s="208"/>
      <c r="C115" s="28" t="s">
        <v>526</v>
      </c>
      <c r="D115" s="36" t="str">
        <f>IF(B110="","",VLOOKUP(B110,data!$A$1:$CA$300,12,FALSE))</f>
        <v>018-854-4466</v>
      </c>
      <c r="E115" s="279" t="s">
        <v>1325</v>
      </c>
      <c r="F115" s="280"/>
      <c r="G115" s="280"/>
      <c r="H115" s="280"/>
      <c r="I115" s="281"/>
      <c r="J115" s="213"/>
      <c r="K115" s="213"/>
      <c r="L115" s="213"/>
      <c r="M115" s="213"/>
      <c r="N115" s="213"/>
      <c r="O115" s="270"/>
    </row>
    <row r="116" spans="2:15" ht="17.25" customHeight="1">
      <c r="B116" s="209"/>
      <c r="C116" s="45" t="s">
        <v>1184</v>
      </c>
      <c r="D116" s="37" t="str">
        <f>IF(B110="","",VLOOKUP(B110,data!$A$1:$CA$300,13,FALSE))</f>
        <v>018-854-4467</v>
      </c>
      <c r="E116" s="287" t="str">
        <f>IF(B110="","",VLOOKUP(B110,data!$A$1:$CA$300,14,FALSE))</f>
        <v/>
      </c>
      <c r="F116" s="288"/>
      <c r="G116" s="288"/>
      <c r="H116" s="288"/>
      <c r="I116" s="289"/>
      <c r="J116" s="214"/>
      <c r="K116" s="214"/>
      <c r="L116" s="214"/>
      <c r="M116" s="214"/>
      <c r="N116" s="214"/>
      <c r="O116" s="270"/>
    </row>
    <row r="117" spans="2:15" ht="17.25" customHeight="1">
      <c r="B117" s="208">
        <v>54</v>
      </c>
      <c r="C117" s="254" t="s">
        <v>1440</v>
      </c>
      <c r="D117" s="246" t="str">
        <f>IF(B117="","",VLOOKUP(B117,data!$A$1:$CA$300,9,FALSE))</f>
        <v>佐藤薬局　本店</v>
      </c>
      <c r="E117" s="243" t="s">
        <v>1260</v>
      </c>
      <c r="F117" s="244"/>
      <c r="G117" s="244"/>
      <c r="H117" s="244"/>
      <c r="I117" s="245"/>
      <c r="J117" s="212" t="str">
        <f>IF(B117="","",VLOOKUP(B117,data!$A$1:$CA$300,63,FALSE))</f>
        <v>可</v>
      </c>
      <c r="K117" s="212" t="str">
        <f>IF(B117="","",VLOOKUP(B117,data!$A$1:$CA$300,65,FALSE))</f>
        <v>不可</v>
      </c>
      <c r="L117" s="212" t="str">
        <f>IF(B117="","",VLOOKUP(B117,data!$A$1:$CA$300,67,FALSE))</f>
        <v>可</v>
      </c>
      <c r="M117" s="212" t="str">
        <f>IF(B117="","",VLOOKUP(B117,data!$A$1:$CA$300,69,FALSE))</f>
        <v>可</v>
      </c>
      <c r="N117" s="271" t="str">
        <f>IF(B117="","",VLOOKUP(B117,data!$A$1:$CA$300,77,FALSE))</f>
        <v>八郎潟町周辺</v>
      </c>
      <c r="O117" s="214" t="str">
        <f>IF(B117="","",VLOOKUP(B117,data!$A$1:$CA$300,78,FALSE))</f>
        <v/>
      </c>
    </row>
    <row r="118" spans="2:15" ht="17.25" customHeight="1">
      <c r="B118" s="208"/>
      <c r="C118" s="256"/>
      <c r="D118" s="272"/>
      <c r="E118" s="273" t="str">
        <f>IF(B117="","",VLOOKUP(B117,data!$A$1:$CA$300,24,FALSE))</f>
        <v>08:30</v>
      </c>
      <c r="F118" s="274"/>
      <c r="G118" s="40" t="s">
        <v>8</v>
      </c>
      <c r="H118" s="275" t="str">
        <f>IF(B117="","",VLOOKUP(B117,data!$A$1:$CA$300,25,FALSE))</f>
        <v>18:00</v>
      </c>
      <c r="I118" s="276"/>
      <c r="J118" s="212"/>
      <c r="K118" s="212"/>
      <c r="L118" s="212"/>
      <c r="M118" s="212"/>
      <c r="N118" s="213"/>
      <c r="O118" s="270"/>
    </row>
    <row r="119" spans="2:15" ht="17.25" customHeight="1">
      <c r="B119" s="208"/>
      <c r="C119" s="28" t="s">
        <v>637</v>
      </c>
      <c r="D119" s="35" t="str">
        <f>IF(B117="","",VLOOKUP(B117,data!$A$1:$CA$300,10,FALSE))</f>
        <v>018-1622</v>
      </c>
      <c r="E119" s="277" t="s">
        <v>1185</v>
      </c>
      <c r="F119" s="278"/>
      <c r="G119" s="278"/>
      <c r="H119" s="278"/>
      <c r="I119" s="278"/>
      <c r="J119" s="213" t="str">
        <f>IF(B117="","",VLOOKUP(B117,data!$A$1:$CA$300,64,FALSE))</f>
        <v/>
      </c>
      <c r="K119" s="213" t="str">
        <f>IF(B117="","",VLOOKUP(B117,data!$A$1:$CA$300,66,FALSE))</f>
        <v/>
      </c>
      <c r="L119" s="213" t="str">
        <f>IF(B117="","",VLOOKUP(B117,data!$A$1:$CA$300,68,FALSE))</f>
        <v/>
      </c>
      <c r="M119" s="213" t="str">
        <f>IF(B117="","",VLOOKUP(B117,data!$A$1:$CA$300,70,FALSE))</f>
        <v/>
      </c>
      <c r="N119" s="213"/>
      <c r="O119" s="270"/>
    </row>
    <row r="120" spans="2:15" ht="17.25" customHeight="1">
      <c r="B120" s="208"/>
      <c r="C120" s="255" t="s">
        <v>515</v>
      </c>
      <c r="D120" s="213" t="str">
        <f>IF(B117="","",VLOOKUP(B117,data!$A$1:$CA$300,11,FALSE))</f>
        <v>八郎潟町字一日市366-2</v>
      </c>
      <c r="E120" s="216" t="str">
        <f>IF(B117="","",VLOOKUP(B117,data!$A$1:$CA$300,26,FALSE))</f>
        <v>土曜13:00以降、日曜、祝日、年末年始、お盆</v>
      </c>
      <c r="F120" s="217"/>
      <c r="G120" s="217"/>
      <c r="H120" s="217"/>
      <c r="I120" s="217"/>
      <c r="J120" s="213"/>
      <c r="K120" s="213"/>
      <c r="L120" s="213"/>
      <c r="M120" s="213"/>
      <c r="N120" s="213"/>
      <c r="O120" s="270"/>
    </row>
    <row r="121" spans="2:15" ht="17.25" customHeight="1">
      <c r="B121" s="208"/>
      <c r="C121" s="255"/>
      <c r="D121" s="213"/>
      <c r="E121" s="216"/>
      <c r="F121" s="217"/>
      <c r="G121" s="217"/>
      <c r="H121" s="217"/>
      <c r="I121" s="217"/>
      <c r="J121" s="213"/>
      <c r="K121" s="213"/>
      <c r="L121" s="213"/>
      <c r="M121" s="213"/>
      <c r="N121" s="213"/>
      <c r="O121" s="270"/>
    </row>
    <row r="122" spans="2:15" ht="17.25" customHeight="1">
      <c r="B122" s="208"/>
      <c r="C122" s="28" t="s">
        <v>526</v>
      </c>
      <c r="D122" s="36" t="str">
        <f>IF(B117="","",VLOOKUP(B117,data!$A$1:$CA$300,12,FALSE))</f>
        <v>018-875-2707</v>
      </c>
      <c r="E122" s="279" t="s">
        <v>1325</v>
      </c>
      <c r="F122" s="280"/>
      <c r="G122" s="280"/>
      <c r="H122" s="280"/>
      <c r="I122" s="281"/>
      <c r="J122" s="213"/>
      <c r="K122" s="213"/>
      <c r="L122" s="213"/>
      <c r="M122" s="213"/>
      <c r="N122" s="213"/>
      <c r="O122" s="270"/>
    </row>
    <row r="123" spans="2:15" ht="17.25" customHeight="1">
      <c r="B123" s="209"/>
      <c r="C123" s="45" t="s">
        <v>1184</v>
      </c>
      <c r="D123" s="37" t="str">
        <f>IF(B117="","",VLOOKUP(B117,data!$A$1:$CA$300,13,FALSE))</f>
        <v>018-875-2714</v>
      </c>
      <c r="E123" s="282" t="str">
        <f>IF(B117="","",VLOOKUP(B117,data!$A$1:$CA$300,14,FALSE))</f>
        <v/>
      </c>
      <c r="F123" s="283"/>
      <c r="G123" s="283"/>
      <c r="H123" s="283"/>
      <c r="I123" s="284"/>
      <c r="J123" s="214"/>
      <c r="K123" s="214"/>
      <c r="L123" s="214"/>
      <c r="M123" s="214"/>
      <c r="N123" s="214"/>
      <c r="O123" s="270"/>
    </row>
    <row r="124" spans="2:15" ht="17.25" customHeight="1">
      <c r="B124" s="208">
        <v>55</v>
      </c>
      <c r="C124" s="254" t="s">
        <v>1440</v>
      </c>
      <c r="D124" s="246" t="str">
        <f>IF(B124="","",VLOOKUP(B124,data!$A$1:$CA$300,9,FALSE))</f>
        <v>日本調剤湖東薬局</v>
      </c>
      <c r="E124" s="285" t="s">
        <v>1260</v>
      </c>
      <c r="F124" s="286"/>
      <c r="G124" s="286"/>
      <c r="H124" s="286"/>
      <c r="I124" s="286"/>
      <c r="J124" s="212" t="str">
        <f>IF(B124="","",VLOOKUP(B124,data!$A$1:$CA$300,63,FALSE))</f>
        <v>可</v>
      </c>
      <c r="K124" s="212" t="str">
        <f>IF(B124="","",VLOOKUP(B124,data!$A$1:$CA$300,65,FALSE))</f>
        <v>可</v>
      </c>
      <c r="L124" s="212" t="str">
        <f>IF(B124="","",VLOOKUP(B124,data!$A$1:$CA$300,67,FALSE))</f>
        <v>可</v>
      </c>
      <c r="M124" s="212" t="str">
        <f>IF(B124="","",VLOOKUP(B124,data!$A$1:$CA$300,69,FALSE))</f>
        <v>要相談</v>
      </c>
      <c r="N124" s="271" t="str">
        <f>IF(B124="","",VLOOKUP(B124,data!$A$1:$CA$300,77,FALSE))</f>
        <v>五城目町
井川町
八郎潟町
大潟村</v>
      </c>
      <c r="O124" s="214" t="str">
        <f>IF(B124="","",VLOOKUP(B124,data!$A$1:$CA$300,78,FALSE))</f>
        <v/>
      </c>
    </row>
    <row r="125" spans="2:15" ht="17.25" customHeight="1">
      <c r="B125" s="208"/>
      <c r="C125" s="256"/>
      <c r="D125" s="272"/>
      <c r="E125" s="273" t="str">
        <f>IF(B124="","",VLOOKUP(B124,data!$A$1:$CA$300,24,FALSE))</f>
        <v>09:00</v>
      </c>
      <c r="F125" s="274"/>
      <c r="G125" s="40" t="s">
        <v>8</v>
      </c>
      <c r="H125" s="275" t="str">
        <f>IF(B124="","",VLOOKUP(B124,data!$A$1:$CA$300,25,FALSE))</f>
        <v>18:00</v>
      </c>
      <c r="I125" s="276"/>
      <c r="J125" s="212"/>
      <c r="K125" s="212"/>
      <c r="L125" s="212"/>
      <c r="M125" s="212"/>
      <c r="N125" s="213"/>
      <c r="O125" s="270"/>
    </row>
    <row r="126" spans="2:15" ht="17.25" customHeight="1">
      <c r="B126" s="208"/>
      <c r="C126" s="28" t="s">
        <v>637</v>
      </c>
      <c r="D126" s="35" t="str">
        <f>IF(B124="","",VLOOKUP(B124,data!$A$1:$CA$300,10,FALSE))</f>
        <v>018-1605</v>
      </c>
      <c r="E126" s="277" t="s">
        <v>1185</v>
      </c>
      <c r="F126" s="278"/>
      <c r="G126" s="278"/>
      <c r="H126" s="278"/>
      <c r="I126" s="278"/>
      <c r="J126" s="213" t="str">
        <f>IF(B124="","",VLOOKUP(B124,data!$A$1:$CA$300,64,FALSE))</f>
        <v/>
      </c>
      <c r="K126" s="213" t="str">
        <f>IF(B124="","",VLOOKUP(B124,data!$A$1:$CA$300,66,FALSE))</f>
        <v/>
      </c>
      <c r="L126" s="213" t="str">
        <f>IF(B124="","",VLOOKUP(B124,data!$A$1:$CA$300,68,FALSE))</f>
        <v/>
      </c>
      <c r="M126" s="213" t="str">
        <f>IF(B124="","",VLOOKUP(B124,data!$A$1:$CA$300,70,FALSE))</f>
        <v/>
      </c>
      <c r="N126" s="213"/>
      <c r="O126" s="270"/>
    </row>
    <row r="127" spans="2:15" ht="17.25" customHeight="1">
      <c r="B127" s="208"/>
      <c r="C127" s="255" t="s">
        <v>515</v>
      </c>
      <c r="D127" s="213" t="str">
        <f>IF(B124="","",VLOOKUP(B124,data!$A$1:$CA$300,11,FALSE))</f>
        <v>八郎潟町川崎貝保37-7</v>
      </c>
      <c r="E127" s="216" t="str">
        <f>IF(B124="","",VLOOKUP(B124,data!$A$1:$CA$300,26,FALSE))</f>
        <v>土曜13:00以降、日曜、祝日、年末年始、お盆</v>
      </c>
      <c r="F127" s="217"/>
      <c r="G127" s="217"/>
      <c r="H127" s="217"/>
      <c r="I127" s="217"/>
      <c r="J127" s="213"/>
      <c r="K127" s="213"/>
      <c r="L127" s="213"/>
      <c r="M127" s="213"/>
      <c r="N127" s="213"/>
      <c r="O127" s="270"/>
    </row>
    <row r="128" spans="2:15" ht="17.25" customHeight="1">
      <c r="B128" s="208"/>
      <c r="C128" s="255"/>
      <c r="D128" s="213"/>
      <c r="E128" s="216"/>
      <c r="F128" s="217"/>
      <c r="G128" s="217"/>
      <c r="H128" s="217"/>
      <c r="I128" s="217"/>
      <c r="J128" s="213"/>
      <c r="K128" s="213"/>
      <c r="L128" s="213"/>
      <c r="M128" s="213"/>
      <c r="N128" s="213"/>
      <c r="O128" s="270"/>
    </row>
    <row r="129" spans="2:15" ht="17.25" customHeight="1">
      <c r="B129" s="208"/>
      <c r="C129" s="28" t="s">
        <v>526</v>
      </c>
      <c r="D129" s="36" t="str">
        <f>IF(B124="","",VLOOKUP(B124,data!$A$1:$CA$300,12,FALSE))</f>
        <v>018-855-4193</v>
      </c>
      <c r="E129" s="279" t="s">
        <v>1325</v>
      </c>
      <c r="F129" s="280"/>
      <c r="G129" s="280"/>
      <c r="H129" s="280"/>
      <c r="I129" s="281"/>
      <c r="J129" s="213"/>
      <c r="K129" s="213"/>
      <c r="L129" s="213"/>
      <c r="M129" s="213"/>
      <c r="N129" s="213"/>
      <c r="O129" s="270"/>
    </row>
    <row r="130" spans="2:15" ht="17.25" customHeight="1">
      <c r="B130" s="209"/>
      <c r="C130" s="45" t="s">
        <v>1184</v>
      </c>
      <c r="D130" s="37" t="str">
        <f>IF(B124="","",VLOOKUP(B124,data!$A$1:$CA$300,13,FALSE))</f>
        <v>018-855-4185</v>
      </c>
      <c r="E130" s="282" t="str">
        <f>IF(B124="","",VLOOKUP(B124,data!$A$1:$CA$300,14,FALSE))</f>
        <v>https://www.nicho.co.jp/</v>
      </c>
      <c r="F130" s="283"/>
      <c r="G130" s="283"/>
      <c r="H130" s="283"/>
      <c r="I130" s="284"/>
      <c r="J130" s="214"/>
      <c r="K130" s="214"/>
      <c r="L130" s="214"/>
      <c r="M130" s="214"/>
      <c r="N130" s="214"/>
      <c r="O130" s="270"/>
    </row>
    <row r="131" spans="2:15" ht="17.25" customHeight="1">
      <c r="B131" s="207">
        <v>56</v>
      </c>
      <c r="C131" s="254" t="s">
        <v>1440</v>
      </c>
      <c r="D131" s="246" t="str">
        <f>IF(B131="","",VLOOKUP(B131,data!$A$1:$CA$300,9,FALSE))</f>
        <v>調剤薬局ツルハドラッグ大潟村店</v>
      </c>
      <c r="E131" s="243" t="s">
        <v>1260</v>
      </c>
      <c r="F131" s="244"/>
      <c r="G131" s="244"/>
      <c r="H131" s="244"/>
      <c r="I131" s="244"/>
      <c r="J131" s="211" t="str">
        <f>IF(B131="","",VLOOKUP(B131,data!$A$1:$CA$300,63,FALSE))</f>
        <v>可</v>
      </c>
      <c r="K131" s="211" t="str">
        <f>IF(B131="","",VLOOKUP(B131,data!$A$1:$CA$300,65,FALSE))</f>
        <v>不可</v>
      </c>
      <c r="L131" s="211" t="str">
        <f>IF(B131="","",VLOOKUP(B131,data!$A$1:$CA$300,67,FALSE))</f>
        <v>不可</v>
      </c>
      <c r="M131" s="212" t="str">
        <f>IF(B131="","",VLOOKUP(B131,data!$A$1:$CA$300,69,FALSE))</f>
        <v>要相談</v>
      </c>
      <c r="N131" s="271" t="str">
        <f>IF(B131="","",VLOOKUP(B131,data!$A$1:$CA$300,77,FALSE))</f>
        <v>大潟村
潟上市
男鹿市
三種町</v>
      </c>
      <c r="O131" s="270" t="str">
        <f>IF(B131="","",VLOOKUP(B131,data!$A$1:$CA$300,78,FALSE))</f>
        <v/>
      </c>
    </row>
    <row r="132" spans="2:15" ht="17.25" customHeight="1">
      <c r="B132" s="208"/>
      <c r="C132" s="256"/>
      <c r="D132" s="272"/>
      <c r="E132" s="273" t="str">
        <f>IF(B131="","",VLOOKUP(B131,data!$A$1:$CA$300,24,FALSE))</f>
        <v>09:00</v>
      </c>
      <c r="F132" s="274"/>
      <c r="G132" s="40" t="s">
        <v>8</v>
      </c>
      <c r="H132" s="275" t="str">
        <f>IF(B131="","",VLOOKUP(B131,data!$A$1:$CA$300,25,FALSE))</f>
        <v>18:00</v>
      </c>
      <c r="I132" s="276"/>
      <c r="J132" s="212"/>
      <c r="K132" s="212"/>
      <c r="L132" s="212"/>
      <c r="M132" s="212"/>
      <c r="N132" s="213"/>
      <c r="O132" s="270"/>
    </row>
    <row r="133" spans="2:15" ht="17.25" customHeight="1">
      <c r="B133" s="208"/>
      <c r="C133" s="28" t="s">
        <v>637</v>
      </c>
      <c r="D133" s="35" t="str">
        <f>IF(B131="","",VLOOKUP(B131,data!$A$1:$CA$300,10,FALSE))</f>
        <v>010-0443</v>
      </c>
      <c r="E133" s="277" t="s">
        <v>1185</v>
      </c>
      <c r="F133" s="278"/>
      <c r="G133" s="278"/>
      <c r="H133" s="278"/>
      <c r="I133" s="278"/>
      <c r="J133" s="213" t="str">
        <f>IF(B131="","",VLOOKUP(B131,data!$A$1:$CA$300,64,FALSE))</f>
        <v/>
      </c>
      <c r="K133" s="213" t="str">
        <f>IF(B131="","",VLOOKUP(B131,data!$A$1:$CA$300,66,FALSE))</f>
        <v/>
      </c>
      <c r="L133" s="213" t="str">
        <f>IF(B131="","",VLOOKUP(B131,data!$A$1:$CA$300,68,FALSE))</f>
        <v/>
      </c>
      <c r="M133" s="213" t="str">
        <f>IF(B131="","",VLOOKUP(B131,data!$A$1:$CA$300,70,FALSE))</f>
        <v/>
      </c>
      <c r="N133" s="213"/>
      <c r="O133" s="270"/>
    </row>
    <row r="134" spans="2:15" ht="17.25" customHeight="1">
      <c r="B134" s="208"/>
      <c r="C134" s="255" t="s">
        <v>515</v>
      </c>
      <c r="D134" s="213" t="str">
        <f>IF(B131="","",VLOOKUP(B131,data!$A$1:$CA$300,11,FALSE))</f>
        <v>大潟村字中央1-5</v>
      </c>
      <c r="E134" s="216" t="str">
        <f>IF(B131="","",VLOOKUP(B131,data!$A$1:$CA$300,26,FALSE))</f>
        <v>土曜、日曜、祝日、12/29～1/3</v>
      </c>
      <c r="F134" s="217"/>
      <c r="G134" s="217"/>
      <c r="H134" s="217"/>
      <c r="I134" s="217"/>
      <c r="J134" s="213"/>
      <c r="K134" s="213"/>
      <c r="L134" s="213"/>
      <c r="M134" s="213"/>
      <c r="N134" s="213"/>
      <c r="O134" s="270"/>
    </row>
    <row r="135" spans="2:15" ht="17.25" customHeight="1">
      <c r="B135" s="208"/>
      <c r="C135" s="255"/>
      <c r="D135" s="213"/>
      <c r="E135" s="216"/>
      <c r="F135" s="217"/>
      <c r="G135" s="217"/>
      <c r="H135" s="217"/>
      <c r="I135" s="217"/>
      <c r="J135" s="213"/>
      <c r="K135" s="213"/>
      <c r="L135" s="213"/>
      <c r="M135" s="213"/>
      <c r="N135" s="213"/>
      <c r="O135" s="270"/>
    </row>
    <row r="136" spans="2:15" ht="17.25" customHeight="1">
      <c r="B136" s="208"/>
      <c r="C136" s="28" t="s">
        <v>526</v>
      </c>
      <c r="D136" s="36" t="str">
        <f>IF(B131="","",VLOOKUP(B131,data!$A$1:$CA$300,12,FALSE))</f>
        <v>0185-45-3172</v>
      </c>
      <c r="E136" s="279" t="s">
        <v>1325</v>
      </c>
      <c r="F136" s="280"/>
      <c r="G136" s="280"/>
      <c r="H136" s="280"/>
      <c r="I136" s="281"/>
      <c r="J136" s="213"/>
      <c r="K136" s="213"/>
      <c r="L136" s="213"/>
      <c r="M136" s="213"/>
      <c r="N136" s="213"/>
      <c r="O136" s="270"/>
    </row>
    <row r="137" spans="2:15" ht="17.25" customHeight="1">
      <c r="B137" s="209"/>
      <c r="C137" s="45" t="s">
        <v>1184</v>
      </c>
      <c r="D137" s="37" t="str">
        <f>IF(B131="","",VLOOKUP(B131,data!$A$1:$CA$300,13,FALSE))</f>
        <v>0185-45-2961</v>
      </c>
      <c r="E137" s="282" t="str">
        <f>IF(B131="","",VLOOKUP(B131,data!$A$1:$CA$300,14,FALSE))</f>
        <v>https://shop.tsuruha-g.com/1633</v>
      </c>
      <c r="F137" s="283"/>
      <c r="G137" s="283"/>
      <c r="H137" s="283"/>
      <c r="I137" s="284"/>
      <c r="J137" s="214"/>
      <c r="K137" s="214"/>
      <c r="L137" s="214"/>
      <c r="M137" s="214"/>
      <c r="N137" s="214"/>
      <c r="O137" s="270"/>
    </row>
  </sheetData>
  <mergeCells count="427">
    <mergeCell ref="E28:I28"/>
    <mergeCell ref="E31:I31"/>
    <mergeCell ref="E32:I32"/>
    <mergeCell ref="E33:I33"/>
    <mergeCell ref="E34:F34"/>
    <mergeCell ref="H34:I34"/>
    <mergeCell ref="E14:I14"/>
    <mergeCell ref="E17:I17"/>
    <mergeCell ref="E18:I18"/>
    <mergeCell ref="E19:I19"/>
    <mergeCell ref="E20:F20"/>
    <mergeCell ref="H20:I20"/>
    <mergeCell ref="E21:I21"/>
    <mergeCell ref="E24:I24"/>
    <mergeCell ref="E25:I25"/>
    <mergeCell ref="E63:I63"/>
    <mergeCell ref="E66:I66"/>
    <mergeCell ref="E67:I67"/>
    <mergeCell ref="E47:I47"/>
    <mergeCell ref="E48:F48"/>
    <mergeCell ref="H48:I48"/>
    <mergeCell ref="E49:I49"/>
    <mergeCell ref="E52:I52"/>
    <mergeCell ref="E53:I53"/>
    <mergeCell ref="E54:I54"/>
    <mergeCell ref="E55:F55"/>
    <mergeCell ref="H55:I55"/>
    <mergeCell ref="E84:I84"/>
    <mergeCell ref="E87:I87"/>
    <mergeCell ref="E88:I88"/>
    <mergeCell ref="E68:I68"/>
    <mergeCell ref="E69:F69"/>
    <mergeCell ref="H69:I69"/>
    <mergeCell ref="E70:I70"/>
    <mergeCell ref="E73:I73"/>
    <mergeCell ref="E74:I74"/>
    <mergeCell ref="E75:I75"/>
    <mergeCell ref="E76:F76"/>
    <mergeCell ref="H76:I76"/>
    <mergeCell ref="E89:I89"/>
    <mergeCell ref="E90:F90"/>
    <mergeCell ref="H90:I90"/>
    <mergeCell ref="E91:I91"/>
    <mergeCell ref="E94:I94"/>
    <mergeCell ref="E95:I95"/>
    <mergeCell ref="E96:I96"/>
    <mergeCell ref="E97:F97"/>
    <mergeCell ref="H97:I97"/>
    <mergeCell ref="E133:I133"/>
    <mergeCell ref="E136:I136"/>
    <mergeCell ref="E137:I137"/>
    <mergeCell ref="B1:B4"/>
    <mergeCell ref="E1:I4"/>
    <mergeCell ref="J1:J4"/>
    <mergeCell ref="J7:J11"/>
    <mergeCell ref="J14:J18"/>
    <mergeCell ref="J21:J25"/>
    <mergeCell ref="J28:J32"/>
    <mergeCell ref="J35:J39"/>
    <mergeCell ref="J42:J46"/>
    <mergeCell ref="J49:J53"/>
    <mergeCell ref="J56:J60"/>
    <mergeCell ref="J63:J67"/>
    <mergeCell ref="J70:J74"/>
    <mergeCell ref="J77:J81"/>
    <mergeCell ref="J84:J88"/>
    <mergeCell ref="J91:J95"/>
    <mergeCell ref="J98:J102"/>
    <mergeCell ref="J105:J109"/>
    <mergeCell ref="E119:I119"/>
    <mergeCell ref="E122:I122"/>
    <mergeCell ref="E123:I123"/>
    <mergeCell ref="K1:K4"/>
    <mergeCell ref="L1:L4"/>
    <mergeCell ref="M1:M4"/>
    <mergeCell ref="N1:N4"/>
    <mergeCell ref="O1:O4"/>
    <mergeCell ref="C2:D3"/>
    <mergeCell ref="C5:C6"/>
    <mergeCell ref="D5:D6"/>
    <mergeCell ref="J5:J6"/>
    <mergeCell ref="K5:K6"/>
    <mergeCell ref="L5:L6"/>
    <mergeCell ref="M5:M6"/>
    <mergeCell ref="O5:O11"/>
    <mergeCell ref="E5:I5"/>
    <mergeCell ref="E6:F6"/>
    <mergeCell ref="H6:I6"/>
    <mergeCell ref="E7:I7"/>
    <mergeCell ref="E10:I10"/>
    <mergeCell ref="E11:I11"/>
    <mergeCell ref="K7:K11"/>
    <mergeCell ref="L7:L11"/>
    <mergeCell ref="M7:M11"/>
    <mergeCell ref="C8:C9"/>
    <mergeCell ref="D8:D9"/>
    <mergeCell ref="E8:I9"/>
    <mergeCell ref="C12:C13"/>
    <mergeCell ref="D12:D13"/>
    <mergeCell ref="J12:J13"/>
    <mergeCell ref="K12:K13"/>
    <mergeCell ref="L12:L13"/>
    <mergeCell ref="M12:M13"/>
    <mergeCell ref="E12:I12"/>
    <mergeCell ref="E13:F13"/>
    <mergeCell ref="H13:I13"/>
    <mergeCell ref="J26:J27"/>
    <mergeCell ref="K26:K27"/>
    <mergeCell ref="L26:L27"/>
    <mergeCell ref="M26:M27"/>
    <mergeCell ref="K14:K18"/>
    <mergeCell ref="L14:L18"/>
    <mergeCell ref="M14:M18"/>
    <mergeCell ref="C15:C16"/>
    <mergeCell ref="D15:D16"/>
    <mergeCell ref="E15:I16"/>
    <mergeCell ref="C19:C20"/>
    <mergeCell ref="D19:D20"/>
    <mergeCell ref="J19:J20"/>
    <mergeCell ref="K19:K20"/>
    <mergeCell ref="L19:L20"/>
    <mergeCell ref="M19:M20"/>
    <mergeCell ref="E26:I26"/>
    <mergeCell ref="E27:F27"/>
    <mergeCell ref="H27:I27"/>
    <mergeCell ref="C40:C41"/>
    <mergeCell ref="D40:D41"/>
    <mergeCell ref="J40:J41"/>
    <mergeCell ref="K40:K41"/>
    <mergeCell ref="L40:L41"/>
    <mergeCell ref="M40:M41"/>
    <mergeCell ref="K28:K32"/>
    <mergeCell ref="L28:L32"/>
    <mergeCell ref="M28:M32"/>
    <mergeCell ref="C29:C30"/>
    <mergeCell ref="D29:D30"/>
    <mergeCell ref="E29:I30"/>
    <mergeCell ref="C33:C34"/>
    <mergeCell ref="D33:D34"/>
    <mergeCell ref="J33:J34"/>
    <mergeCell ref="K33:K34"/>
    <mergeCell ref="L33:L34"/>
    <mergeCell ref="M33:M34"/>
    <mergeCell ref="E35:I35"/>
    <mergeCell ref="E38:I38"/>
    <mergeCell ref="E39:I39"/>
    <mergeCell ref="E40:I40"/>
    <mergeCell ref="E41:F41"/>
    <mergeCell ref="H41:I41"/>
    <mergeCell ref="J54:J55"/>
    <mergeCell ref="K54:K55"/>
    <mergeCell ref="L54:L55"/>
    <mergeCell ref="M54:M55"/>
    <mergeCell ref="K42:K46"/>
    <mergeCell ref="L42:L46"/>
    <mergeCell ref="M42:M46"/>
    <mergeCell ref="C43:C44"/>
    <mergeCell ref="D43:D44"/>
    <mergeCell ref="E43:I44"/>
    <mergeCell ref="C47:C48"/>
    <mergeCell ref="D47:D48"/>
    <mergeCell ref="J47:J48"/>
    <mergeCell ref="K47:K48"/>
    <mergeCell ref="L47:L48"/>
    <mergeCell ref="M47:M48"/>
    <mergeCell ref="E42:I42"/>
    <mergeCell ref="E45:I45"/>
    <mergeCell ref="E46:I46"/>
    <mergeCell ref="C68:C69"/>
    <mergeCell ref="D68:D69"/>
    <mergeCell ref="J68:J69"/>
    <mergeCell ref="K68:K69"/>
    <mergeCell ref="L68:L69"/>
    <mergeCell ref="M68:M69"/>
    <mergeCell ref="K56:K60"/>
    <mergeCell ref="L56:L60"/>
    <mergeCell ref="M56:M60"/>
    <mergeCell ref="C57:C58"/>
    <mergeCell ref="D57:D58"/>
    <mergeCell ref="E57:I58"/>
    <mergeCell ref="C61:C62"/>
    <mergeCell ref="D61:D62"/>
    <mergeCell ref="J61:J62"/>
    <mergeCell ref="K61:K62"/>
    <mergeCell ref="L61:L62"/>
    <mergeCell ref="M61:M62"/>
    <mergeCell ref="E56:I56"/>
    <mergeCell ref="E59:I59"/>
    <mergeCell ref="E60:I60"/>
    <mergeCell ref="E61:I61"/>
    <mergeCell ref="E62:F62"/>
    <mergeCell ref="H62:I62"/>
    <mergeCell ref="L82:L83"/>
    <mergeCell ref="M82:M83"/>
    <mergeCell ref="K70:K74"/>
    <mergeCell ref="L70:L74"/>
    <mergeCell ref="M70:M74"/>
    <mergeCell ref="C71:C72"/>
    <mergeCell ref="D71:D72"/>
    <mergeCell ref="E71:I72"/>
    <mergeCell ref="C75:C76"/>
    <mergeCell ref="D75:D76"/>
    <mergeCell ref="J75:J76"/>
    <mergeCell ref="K75:K76"/>
    <mergeCell ref="L75:L76"/>
    <mergeCell ref="M75:M76"/>
    <mergeCell ref="E77:I77"/>
    <mergeCell ref="E80:I80"/>
    <mergeCell ref="E81:I81"/>
    <mergeCell ref="E82:I82"/>
    <mergeCell ref="E83:F83"/>
    <mergeCell ref="H83:I83"/>
    <mergeCell ref="C103:C104"/>
    <mergeCell ref="D103:D104"/>
    <mergeCell ref="J103:J104"/>
    <mergeCell ref="K103:K104"/>
    <mergeCell ref="L103:L104"/>
    <mergeCell ref="M103:M104"/>
    <mergeCell ref="K91:K95"/>
    <mergeCell ref="L91:L95"/>
    <mergeCell ref="M91:M95"/>
    <mergeCell ref="C92:C93"/>
    <mergeCell ref="D92:D93"/>
    <mergeCell ref="E92:I93"/>
    <mergeCell ref="C96:C97"/>
    <mergeCell ref="D96:D97"/>
    <mergeCell ref="J96:J97"/>
    <mergeCell ref="K96:K97"/>
    <mergeCell ref="L96:L97"/>
    <mergeCell ref="M96:M97"/>
    <mergeCell ref="E98:I98"/>
    <mergeCell ref="E101:I101"/>
    <mergeCell ref="E102:I102"/>
    <mergeCell ref="E103:I103"/>
    <mergeCell ref="E104:F104"/>
    <mergeCell ref="H104:I104"/>
    <mergeCell ref="K105:K109"/>
    <mergeCell ref="L105:L109"/>
    <mergeCell ref="M105:M109"/>
    <mergeCell ref="C106:C107"/>
    <mergeCell ref="D106:D107"/>
    <mergeCell ref="E106:I107"/>
    <mergeCell ref="C110:C111"/>
    <mergeCell ref="D110:D111"/>
    <mergeCell ref="J110:J111"/>
    <mergeCell ref="K110:K111"/>
    <mergeCell ref="L110:L111"/>
    <mergeCell ref="M110:M111"/>
    <mergeCell ref="E110:I110"/>
    <mergeCell ref="E111:F111"/>
    <mergeCell ref="H111:I111"/>
    <mergeCell ref="E105:I105"/>
    <mergeCell ref="E108:I108"/>
    <mergeCell ref="E109:I109"/>
    <mergeCell ref="J112:J116"/>
    <mergeCell ref="K112:K116"/>
    <mergeCell ref="L112:L116"/>
    <mergeCell ref="M112:M116"/>
    <mergeCell ref="C113:C114"/>
    <mergeCell ref="D113:D114"/>
    <mergeCell ref="E113:I114"/>
    <mergeCell ref="C117:C118"/>
    <mergeCell ref="D117:D118"/>
    <mergeCell ref="J117:J118"/>
    <mergeCell ref="K117:K118"/>
    <mergeCell ref="L117:L118"/>
    <mergeCell ref="M117:M118"/>
    <mergeCell ref="E112:I112"/>
    <mergeCell ref="E115:I115"/>
    <mergeCell ref="E116:I116"/>
    <mergeCell ref="E117:I117"/>
    <mergeCell ref="E118:F118"/>
    <mergeCell ref="H118:I118"/>
    <mergeCell ref="J119:J123"/>
    <mergeCell ref="K119:K123"/>
    <mergeCell ref="L119:L123"/>
    <mergeCell ref="M119:M123"/>
    <mergeCell ref="C120:C121"/>
    <mergeCell ref="D120:D121"/>
    <mergeCell ref="E120:I121"/>
    <mergeCell ref="C124:C125"/>
    <mergeCell ref="D124:D125"/>
    <mergeCell ref="J124:J125"/>
    <mergeCell ref="K124:K125"/>
    <mergeCell ref="L124:L125"/>
    <mergeCell ref="M124:M125"/>
    <mergeCell ref="E124:I124"/>
    <mergeCell ref="E125:F125"/>
    <mergeCell ref="H125:I125"/>
    <mergeCell ref="K126:K130"/>
    <mergeCell ref="L126:L130"/>
    <mergeCell ref="M126:M130"/>
    <mergeCell ref="C127:C128"/>
    <mergeCell ref="D127:D128"/>
    <mergeCell ref="E127:I128"/>
    <mergeCell ref="C131:C132"/>
    <mergeCell ref="D131:D132"/>
    <mergeCell ref="J131:J132"/>
    <mergeCell ref="K131:K132"/>
    <mergeCell ref="L131:L132"/>
    <mergeCell ref="M131:M132"/>
    <mergeCell ref="E131:I131"/>
    <mergeCell ref="E132:F132"/>
    <mergeCell ref="H132:I132"/>
    <mergeCell ref="E126:I126"/>
    <mergeCell ref="E129:I129"/>
    <mergeCell ref="E130:I130"/>
    <mergeCell ref="B5:B11"/>
    <mergeCell ref="N5:N11"/>
    <mergeCell ref="B12:B18"/>
    <mergeCell ref="N12:N18"/>
    <mergeCell ref="B40:B46"/>
    <mergeCell ref="N40:N46"/>
    <mergeCell ref="B68:B74"/>
    <mergeCell ref="N68:N74"/>
    <mergeCell ref="B96:B102"/>
    <mergeCell ref="N96:N102"/>
    <mergeCell ref="K98:K102"/>
    <mergeCell ref="L98:L102"/>
    <mergeCell ref="M98:M102"/>
    <mergeCell ref="C99:C100"/>
    <mergeCell ref="D99:D100"/>
    <mergeCell ref="E99:I100"/>
    <mergeCell ref="K84:K88"/>
    <mergeCell ref="L84:L88"/>
    <mergeCell ref="M84:M88"/>
    <mergeCell ref="C85:C86"/>
    <mergeCell ref="D85:D86"/>
    <mergeCell ref="E85:I86"/>
    <mergeCell ref="C89:C90"/>
    <mergeCell ref="D89:D90"/>
    <mergeCell ref="O12:O18"/>
    <mergeCell ref="B19:B25"/>
    <mergeCell ref="N19:N25"/>
    <mergeCell ref="O19:O25"/>
    <mergeCell ref="B26:B32"/>
    <mergeCell ref="N26:N32"/>
    <mergeCell ref="O26:O32"/>
    <mergeCell ref="B33:B39"/>
    <mergeCell ref="N33:N39"/>
    <mergeCell ref="O33:O39"/>
    <mergeCell ref="K35:K39"/>
    <mergeCell ref="L35:L39"/>
    <mergeCell ref="M35:M39"/>
    <mergeCell ref="C36:C37"/>
    <mergeCell ref="D36:D37"/>
    <mergeCell ref="E36:I37"/>
    <mergeCell ref="K21:K25"/>
    <mergeCell ref="L21:L25"/>
    <mergeCell ref="M21:M25"/>
    <mergeCell ref="C22:C23"/>
    <mergeCell ref="D22:D23"/>
    <mergeCell ref="E22:I23"/>
    <mergeCell ref="C26:C27"/>
    <mergeCell ref="D26:D27"/>
    <mergeCell ref="O40:O46"/>
    <mergeCell ref="B47:B53"/>
    <mergeCell ref="N47:N53"/>
    <mergeCell ref="O47:O53"/>
    <mergeCell ref="B54:B60"/>
    <mergeCell ref="N54:N60"/>
    <mergeCell ref="O54:O60"/>
    <mergeCell ref="B61:B67"/>
    <mergeCell ref="N61:N67"/>
    <mergeCell ref="O61:O67"/>
    <mergeCell ref="K63:K67"/>
    <mergeCell ref="L63:L67"/>
    <mergeCell ref="M63:M67"/>
    <mergeCell ref="C64:C65"/>
    <mergeCell ref="D64:D65"/>
    <mergeCell ref="E64:I65"/>
    <mergeCell ref="K49:K53"/>
    <mergeCell ref="L49:L53"/>
    <mergeCell ref="M49:M53"/>
    <mergeCell ref="C50:C51"/>
    <mergeCell ref="D50:D51"/>
    <mergeCell ref="E50:I51"/>
    <mergeCell ref="C54:C55"/>
    <mergeCell ref="D54:D55"/>
    <mergeCell ref="O68:O74"/>
    <mergeCell ref="B75:B81"/>
    <mergeCell ref="N75:N81"/>
    <mergeCell ref="O75:O81"/>
    <mergeCell ref="B82:B88"/>
    <mergeCell ref="N82:N88"/>
    <mergeCell ref="O82:O88"/>
    <mergeCell ref="B89:B95"/>
    <mergeCell ref="N89:N95"/>
    <mergeCell ref="O89:O95"/>
    <mergeCell ref="J89:J90"/>
    <mergeCell ref="K89:K90"/>
    <mergeCell ref="L89:L90"/>
    <mergeCell ref="M89:M90"/>
    <mergeCell ref="K77:K81"/>
    <mergeCell ref="L77:L81"/>
    <mergeCell ref="M77:M81"/>
    <mergeCell ref="C78:C79"/>
    <mergeCell ref="D78:D79"/>
    <mergeCell ref="E78:I79"/>
    <mergeCell ref="C82:C83"/>
    <mergeCell ref="D82:D83"/>
    <mergeCell ref="J82:J83"/>
    <mergeCell ref="K82:K83"/>
    <mergeCell ref="O124:O130"/>
    <mergeCell ref="B131:B137"/>
    <mergeCell ref="N131:N137"/>
    <mergeCell ref="O131:O137"/>
    <mergeCell ref="O96:O102"/>
    <mergeCell ref="B103:B109"/>
    <mergeCell ref="N103:N109"/>
    <mergeCell ref="O103:O109"/>
    <mergeCell ref="B110:B116"/>
    <mergeCell ref="N110:N116"/>
    <mergeCell ref="O110:O116"/>
    <mergeCell ref="B117:B123"/>
    <mergeCell ref="N117:N123"/>
    <mergeCell ref="O117:O123"/>
    <mergeCell ref="J133:J137"/>
    <mergeCell ref="K133:K137"/>
    <mergeCell ref="L133:L137"/>
    <mergeCell ref="M133:M137"/>
    <mergeCell ref="C134:C135"/>
    <mergeCell ref="D134:D135"/>
    <mergeCell ref="E134:I135"/>
    <mergeCell ref="B124:B130"/>
    <mergeCell ref="N124:N130"/>
    <mergeCell ref="J126:J130"/>
  </mergeCells>
  <phoneticPr fontId="3" type="Hiragana"/>
  <pageMargins left="0.50314960629921257" right="0.50314960629921257" top="0.35629921259842523" bottom="0.3562992125984252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77"/>
  <sheetViews>
    <sheetView view="pageBreakPreview" zoomScaleSheetLayoutView="100" workbookViewId="0">
      <pane ySplit="7" topLeftCell="A8" activePane="bottomLeft" state="frozenSplit"/>
      <selection pane="bottomLeft" activeCell="D18" sqref="D18:F18"/>
    </sheetView>
  </sheetViews>
  <sheetFormatPr defaultRowHeight="15" customHeight="1"/>
  <cols>
    <col min="1" max="1" width="1" style="46" customWidth="1"/>
    <col min="2" max="2" width="2.625" style="47" customWidth="1"/>
    <col min="3" max="3" width="12.5" style="48" customWidth="1"/>
    <col min="4" max="4" width="8.75" style="49" customWidth="1"/>
    <col min="5" max="5" width="4.375" style="48" customWidth="1"/>
    <col min="6" max="6" width="8.75" style="48" customWidth="1"/>
    <col min="7" max="7" width="3.125" style="49" customWidth="1"/>
    <col min="8" max="26" width="3.125" style="48" customWidth="1"/>
    <col min="27" max="27" width="9" style="48" customWidth="1"/>
    <col min="28" max="28" width="13.75" style="48" customWidth="1"/>
    <col min="29" max="29" width="9" style="48" customWidth="1"/>
    <col min="30" max="16384" width="9" style="48"/>
  </cols>
  <sheetData>
    <row r="1" spans="2:28" ht="20.25" customHeight="1">
      <c r="B1" s="207" t="s">
        <v>40</v>
      </c>
      <c r="C1" s="319" t="s">
        <v>1376</v>
      </c>
      <c r="D1" s="320"/>
      <c r="E1" s="320"/>
      <c r="F1" s="321"/>
      <c r="G1" s="307" t="s">
        <v>189</v>
      </c>
      <c r="H1" s="348" t="s">
        <v>1172</v>
      </c>
      <c r="I1" s="348"/>
      <c r="J1" s="348"/>
      <c r="K1" s="330" t="s">
        <v>1013</v>
      </c>
      <c r="L1" s="330"/>
      <c r="M1" s="330"/>
      <c r="N1" s="330"/>
      <c r="O1" s="330"/>
      <c r="P1" s="330"/>
      <c r="Q1" s="330"/>
      <c r="R1" s="330"/>
      <c r="S1" s="330"/>
      <c r="T1" s="330"/>
      <c r="U1" s="330"/>
      <c r="V1" s="330"/>
      <c r="W1" s="330"/>
      <c r="X1" s="330"/>
      <c r="Y1" s="330"/>
      <c r="Z1" s="330"/>
      <c r="AA1" s="328" t="s">
        <v>1043</v>
      </c>
      <c r="AB1" s="329" t="s">
        <v>104</v>
      </c>
    </row>
    <row r="2" spans="2:28" ht="11.25" customHeight="1">
      <c r="B2" s="208"/>
      <c r="C2" s="322"/>
      <c r="D2" s="323"/>
      <c r="E2" s="323"/>
      <c r="F2" s="324"/>
      <c r="G2" s="307"/>
      <c r="H2" s="346" t="s">
        <v>1173</v>
      </c>
      <c r="I2" s="346" t="s">
        <v>669</v>
      </c>
      <c r="J2" s="346" t="s">
        <v>1174</v>
      </c>
      <c r="K2" s="347" t="s">
        <v>1032</v>
      </c>
      <c r="L2" s="346" t="s">
        <v>1082</v>
      </c>
      <c r="M2" s="347" t="s">
        <v>1159</v>
      </c>
      <c r="N2" s="346" t="s">
        <v>296</v>
      </c>
      <c r="O2" s="347" t="s">
        <v>1176</v>
      </c>
      <c r="P2" s="346" t="s">
        <v>1177</v>
      </c>
      <c r="Q2" s="347" t="s">
        <v>1106</v>
      </c>
      <c r="R2" s="346" t="s">
        <v>1124</v>
      </c>
      <c r="S2" s="347" t="s">
        <v>41</v>
      </c>
      <c r="T2" s="346" t="s">
        <v>1178</v>
      </c>
      <c r="U2" s="347" t="s">
        <v>1164</v>
      </c>
      <c r="V2" s="346" t="s">
        <v>1068</v>
      </c>
      <c r="W2" s="347" t="s">
        <v>893</v>
      </c>
      <c r="X2" s="346" t="s">
        <v>1179</v>
      </c>
      <c r="Y2" s="347" t="s">
        <v>847</v>
      </c>
      <c r="Z2" s="346" t="s">
        <v>1363</v>
      </c>
      <c r="AA2" s="314"/>
      <c r="AB2" s="330"/>
    </row>
    <row r="3" spans="2:28" ht="11.25" customHeight="1">
      <c r="B3" s="208"/>
      <c r="C3" s="322"/>
      <c r="D3" s="323"/>
      <c r="E3" s="323"/>
      <c r="F3" s="324"/>
      <c r="G3" s="307"/>
      <c r="H3" s="346"/>
      <c r="I3" s="346"/>
      <c r="J3" s="346"/>
      <c r="K3" s="347"/>
      <c r="L3" s="346"/>
      <c r="M3" s="347"/>
      <c r="N3" s="346"/>
      <c r="O3" s="347"/>
      <c r="P3" s="346"/>
      <c r="Q3" s="347"/>
      <c r="R3" s="346"/>
      <c r="S3" s="347"/>
      <c r="T3" s="346"/>
      <c r="U3" s="347"/>
      <c r="V3" s="346"/>
      <c r="W3" s="347"/>
      <c r="X3" s="346"/>
      <c r="Y3" s="347"/>
      <c r="Z3" s="346"/>
      <c r="AA3" s="314"/>
      <c r="AB3" s="330"/>
    </row>
    <row r="4" spans="2:28" ht="11.25" customHeight="1">
      <c r="B4" s="208"/>
      <c r="C4" s="322"/>
      <c r="D4" s="323"/>
      <c r="E4" s="323"/>
      <c r="F4" s="324"/>
      <c r="G4" s="307"/>
      <c r="H4" s="346"/>
      <c r="I4" s="346"/>
      <c r="J4" s="346"/>
      <c r="K4" s="347"/>
      <c r="L4" s="346"/>
      <c r="M4" s="347"/>
      <c r="N4" s="346"/>
      <c r="O4" s="347"/>
      <c r="P4" s="346"/>
      <c r="Q4" s="347"/>
      <c r="R4" s="346"/>
      <c r="S4" s="347"/>
      <c r="T4" s="346"/>
      <c r="U4" s="347"/>
      <c r="V4" s="346"/>
      <c r="W4" s="347"/>
      <c r="X4" s="346"/>
      <c r="Y4" s="347"/>
      <c r="Z4" s="346"/>
      <c r="AA4" s="314"/>
      <c r="AB4" s="330"/>
    </row>
    <row r="5" spans="2:28" ht="11.25" customHeight="1">
      <c r="B5" s="208"/>
      <c r="C5" s="322"/>
      <c r="D5" s="323"/>
      <c r="E5" s="323"/>
      <c r="F5" s="324"/>
      <c r="G5" s="307"/>
      <c r="H5" s="346"/>
      <c r="I5" s="346"/>
      <c r="J5" s="346"/>
      <c r="K5" s="347"/>
      <c r="L5" s="346"/>
      <c r="M5" s="347"/>
      <c r="N5" s="346"/>
      <c r="O5" s="347"/>
      <c r="P5" s="346"/>
      <c r="Q5" s="347"/>
      <c r="R5" s="346"/>
      <c r="S5" s="347"/>
      <c r="T5" s="346"/>
      <c r="U5" s="347"/>
      <c r="V5" s="346"/>
      <c r="W5" s="347"/>
      <c r="X5" s="346"/>
      <c r="Y5" s="347"/>
      <c r="Z5" s="346"/>
      <c r="AA5" s="314"/>
      <c r="AB5" s="330"/>
    </row>
    <row r="6" spans="2:28" ht="11.25" customHeight="1">
      <c r="B6" s="208"/>
      <c r="C6" s="322"/>
      <c r="D6" s="323"/>
      <c r="E6" s="323"/>
      <c r="F6" s="324"/>
      <c r="G6" s="307"/>
      <c r="H6" s="346"/>
      <c r="I6" s="346"/>
      <c r="J6" s="346"/>
      <c r="K6" s="347"/>
      <c r="L6" s="346"/>
      <c r="M6" s="347"/>
      <c r="N6" s="346"/>
      <c r="O6" s="347"/>
      <c r="P6" s="346"/>
      <c r="Q6" s="347"/>
      <c r="R6" s="346"/>
      <c r="S6" s="347"/>
      <c r="T6" s="346"/>
      <c r="U6" s="347"/>
      <c r="V6" s="346"/>
      <c r="W6" s="347"/>
      <c r="X6" s="346"/>
      <c r="Y6" s="347"/>
      <c r="Z6" s="346"/>
      <c r="AA6" s="314"/>
      <c r="AB6" s="330"/>
    </row>
    <row r="7" spans="2:28" ht="11.25" customHeight="1">
      <c r="B7" s="209"/>
      <c r="C7" s="325"/>
      <c r="D7" s="326"/>
      <c r="E7" s="326"/>
      <c r="F7" s="327"/>
      <c r="G7" s="307"/>
      <c r="H7" s="346"/>
      <c r="I7" s="346"/>
      <c r="J7" s="346"/>
      <c r="K7" s="347"/>
      <c r="L7" s="346"/>
      <c r="M7" s="347"/>
      <c r="N7" s="346"/>
      <c r="O7" s="347"/>
      <c r="P7" s="346"/>
      <c r="Q7" s="347"/>
      <c r="R7" s="346"/>
      <c r="S7" s="347"/>
      <c r="T7" s="346"/>
      <c r="U7" s="347"/>
      <c r="V7" s="346"/>
      <c r="W7" s="347"/>
      <c r="X7" s="346"/>
      <c r="Y7" s="347"/>
      <c r="Z7" s="346"/>
      <c r="AA7" s="314"/>
      <c r="AB7" s="330"/>
    </row>
    <row r="8" spans="2:28" ht="33.75" customHeight="1">
      <c r="B8" s="311">
        <v>57</v>
      </c>
      <c r="C8" s="50" t="s">
        <v>462</v>
      </c>
      <c r="D8" s="334" t="str">
        <f>IF(B8="","",VLOOKUP(B8,data!$A$1:$CA$300,9,FALSE))</f>
        <v>特別養護老人ホーム
松恵苑</v>
      </c>
      <c r="E8" s="335"/>
      <c r="F8" s="336"/>
      <c r="G8" s="314" t="str">
        <f>IF(B8="","",VLOOKUP(B8,data!$A$1:$CA$300,73,FALSE))</f>
        <v>80</v>
      </c>
      <c r="H8" s="314" t="str">
        <f>IF(B8="","",VLOOKUP(B8,data!$A$1:$CA$300,74,FALSE))</f>
        <v>30</v>
      </c>
      <c r="I8" s="314" t="str">
        <f>IF(B8="","",VLOOKUP(B8,data!$A$1:$CA$300,75,FALSE))</f>
        <v>6</v>
      </c>
      <c r="J8" s="314" t="str">
        <f>IF(B8="","",VLOOKUP(B8,data!$A$1:$CA$300,76,FALSE))</f>
        <v>44</v>
      </c>
      <c r="K8" s="310" t="str">
        <f>IF(B8="","",VLOOKUP(B8,data!$A$1:$CA$300,31,FALSE))</f>
        <v>要相談</v>
      </c>
      <c r="L8" s="307" t="str">
        <f>IF(B8="","",VLOOKUP(B8,data!$A$1:$CA$300,33,FALSE))</f>
        <v>○</v>
      </c>
      <c r="M8" s="310" t="str">
        <f>IF(B8="","",VLOOKUP(B8,data!$A$1:$CA$300,35,FALSE))</f>
        <v>○</v>
      </c>
      <c r="N8" s="307" t="str">
        <f>IF(B8="","",VLOOKUP(B8,data!$A$1:$CA$300,37,FALSE))</f>
        <v>要相談</v>
      </c>
      <c r="O8" s="310" t="str">
        <f>IF(B8="","",VLOOKUP(B8,data!$A$1:$CA$300,39,FALSE))</f>
        <v>○</v>
      </c>
      <c r="P8" s="307" t="str">
        <f>IF(B8="","",VLOOKUP(B8,data!$A$1:$CA$300,41,FALSE))</f>
        <v>×</v>
      </c>
      <c r="Q8" s="310" t="str">
        <f>IF(B8="","",VLOOKUP(B8,data!$A$1:$CA$300,43,FALSE))</f>
        <v>×</v>
      </c>
      <c r="R8" s="307" t="str">
        <f>IF(B8="","",VLOOKUP(B8,data!$A$1:$CA$300,45,FALSE))</f>
        <v>×</v>
      </c>
      <c r="S8" s="310" t="str">
        <f>IF(B8="","",VLOOKUP(B8,data!$A$1:$CA$300,47,FALSE))</f>
        <v>○</v>
      </c>
      <c r="T8" s="307" t="str">
        <f>IF(B8="","",VLOOKUP(B8,data!$A$1:$CA$300,49,FALSE))</f>
        <v>要相談</v>
      </c>
      <c r="U8" s="310" t="str">
        <f>IF(B8="","",VLOOKUP(B8,data!$A$1:$CA$300,51,FALSE))</f>
        <v>○</v>
      </c>
      <c r="V8" s="307" t="str">
        <f>IF(B8="","",VLOOKUP(B8,data!$A$1:$CA$300,53,FALSE))</f>
        <v>○</v>
      </c>
      <c r="W8" s="310" t="str">
        <f>IF(B8="","",VLOOKUP(B8,data!$A$1:$CA$300,55,FALSE))</f>
        <v>○</v>
      </c>
      <c r="X8" s="307" t="str">
        <f>IF(B8="","",VLOOKUP(B8,data!$A$1:$CA$300,57,FALSE))</f>
        <v>○</v>
      </c>
      <c r="Y8" s="310" t="str">
        <f>IF(B8="","",VLOOKUP(B8,data!$A$1:$CA$300,59,FALSE))</f>
        <v>要相談</v>
      </c>
      <c r="Z8" s="307" t="str">
        <f>IF(B8="","",VLOOKUP(B8,data!$A$1:$CA$300,61,FALSE))</f>
        <v>×</v>
      </c>
      <c r="AA8" s="308" t="str">
        <f>IF(B8="","",VLOOKUP(B8,data!$A$1:$CA$300,77,FALSE))</f>
        <v>潟上市
男鹿市
五城目町
井川町
八郎潟町
大潟村
秋田市（一部地域除く）</v>
      </c>
      <c r="AB8" s="309" t="str">
        <f>IF(B8="","",VLOOKUP(B8,data!$A$1:$CA$300,78,FALSE))</f>
        <v>常勤医師の配置あり。
ユニットのみ、作業療法士の個別機能訓練の実施があります。</v>
      </c>
    </row>
    <row r="9" spans="2:28" ht="15" customHeight="1">
      <c r="B9" s="312"/>
      <c r="C9" s="51" t="s">
        <v>637</v>
      </c>
      <c r="D9" s="337" t="str">
        <f>IF(B8="","",VLOOKUP(B8,data!$A$1:$CA$300,10,FALSE))</f>
        <v>010-0201</v>
      </c>
      <c r="E9" s="338"/>
      <c r="F9" s="339"/>
      <c r="G9" s="314"/>
      <c r="H9" s="314"/>
      <c r="I9" s="314"/>
      <c r="J9" s="314"/>
      <c r="K9" s="310"/>
      <c r="L9" s="307"/>
      <c r="M9" s="310"/>
      <c r="N9" s="307"/>
      <c r="O9" s="310"/>
      <c r="P9" s="307"/>
      <c r="Q9" s="310"/>
      <c r="R9" s="307"/>
      <c r="S9" s="310"/>
      <c r="T9" s="307"/>
      <c r="U9" s="310"/>
      <c r="V9" s="307"/>
      <c r="W9" s="310"/>
      <c r="X9" s="307"/>
      <c r="Y9" s="310"/>
      <c r="Z9" s="307"/>
      <c r="AA9" s="308"/>
      <c r="AB9" s="309"/>
    </row>
    <row r="10" spans="2:28" ht="13.5" customHeight="1">
      <c r="B10" s="312"/>
      <c r="C10" s="315" t="s">
        <v>515</v>
      </c>
      <c r="D10" s="316" t="str">
        <f>IF(B8="","",VLOOKUP(B8,data!$A$1:$CA$300,11,FALSE))</f>
        <v>潟上市天王字鶴沼台43-226</v>
      </c>
      <c r="E10" s="317"/>
      <c r="F10" s="318"/>
      <c r="G10" s="314"/>
      <c r="H10" s="314"/>
      <c r="I10" s="314"/>
      <c r="J10" s="314"/>
      <c r="K10" s="310"/>
      <c r="L10" s="307"/>
      <c r="M10" s="310"/>
      <c r="N10" s="307"/>
      <c r="O10" s="310"/>
      <c r="P10" s="307"/>
      <c r="Q10" s="310"/>
      <c r="R10" s="307"/>
      <c r="S10" s="310"/>
      <c r="T10" s="307"/>
      <c r="U10" s="310"/>
      <c r="V10" s="307"/>
      <c r="W10" s="310"/>
      <c r="X10" s="307"/>
      <c r="Y10" s="310"/>
      <c r="Z10" s="307"/>
      <c r="AA10" s="308"/>
      <c r="AB10" s="309"/>
    </row>
    <row r="11" spans="2:28" ht="13.5" customHeight="1">
      <c r="B11" s="312"/>
      <c r="C11" s="315"/>
      <c r="D11" s="316"/>
      <c r="E11" s="317"/>
      <c r="F11" s="318"/>
      <c r="G11" s="314"/>
      <c r="H11" s="314"/>
      <c r="I11" s="314"/>
      <c r="J11" s="314"/>
      <c r="K11" s="310"/>
      <c r="L11" s="307"/>
      <c r="M11" s="310"/>
      <c r="N11" s="307"/>
      <c r="O11" s="310"/>
      <c r="P11" s="307"/>
      <c r="Q11" s="310"/>
      <c r="R11" s="307"/>
      <c r="S11" s="310"/>
      <c r="T11" s="307"/>
      <c r="U11" s="310"/>
      <c r="V11" s="307"/>
      <c r="W11" s="310"/>
      <c r="X11" s="307"/>
      <c r="Y11" s="310"/>
      <c r="Z11" s="307"/>
      <c r="AA11" s="308"/>
      <c r="AB11" s="309"/>
    </row>
    <row r="12" spans="2:28" ht="3.75" customHeight="1">
      <c r="B12" s="312"/>
      <c r="C12" s="51"/>
      <c r="D12" s="53"/>
      <c r="E12" s="55"/>
      <c r="F12" s="60"/>
      <c r="G12" s="314"/>
      <c r="H12" s="314"/>
      <c r="I12" s="314"/>
      <c r="J12" s="314"/>
      <c r="K12" s="310"/>
      <c r="L12" s="307"/>
      <c r="M12" s="310"/>
      <c r="N12" s="307"/>
      <c r="O12" s="310"/>
      <c r="P12" s="307"/>
      <c r="Q12" s="310"/>
      <c r="R12" s="307"/>
      <c r="S12" s="310"/>
      <c r="T12" s="307"/>
      <c r="U12" s="310"/>
      <c r="V12" s="307"/>
      <c r="W12" s="310"/>
      <c r="X12" s="307"/>
      <c r="Y12" s="310"/>
      <c r="Z12" s="307"/>
      <c r="AA12" s="308"/>
      <c r="AB12" s="309"/>
    </row>
    <row r="13" spans="2:28" ht="13.5" customHeight="1">
      <c r="B13" s="312"/>
      <c r="C13" s="51" t="s">
        <v>526</v>
      </c>
      <c r="D13" s="340" t="str">
        <f>IF(B8="","",VLOOKUP(B8,data!$A$1:$CA$300,12,FALSE))</f>
        <v>018-878-5533</v>
      </c>
      <c r="E13" s="341"/>
      <c r="F13" s="342"/>
      <c r="G13" s="314"/>
      <c r="H13" s="314"/>
      <c r="I13" s="314"/>
      <c r="J13" s="314"/>
      <c r="K13" s="310"/>
      <c r="L13" s="307"/>
      <c r="M13" s="310"/>
      <c r="N13" s="307"/>
      <c r="O13" s="310"/>
      <c r="P13" s="307"/>
      <c r="Q13" s="310"/>
      <c r="R13" s="307"/>
      <c r="S13" s="310"/>
      <c r="T13" s="307"/>
      <c r="U13" s="310"/>
      <c r="V13" s="307"/>
      <c r="W13" s="310"/>
      <c r="X13" s="307"/>
      <c r="Y13" s="310"/>
      <c r="Z13" s="307"/>
      <c r="AA13" s="308"/>
      <c r="AB13" s="309"/>
    </row>
    <row r="14" spans="2:28" ht="13.5" customHeight="1">
      <c r="B14" s="312"/>
      <c r="C14" s="51" t="s">
        <v>1184</v>
      </c>
      <c r="D14" s="340" t="str">
        <f>IF(B8="","",VLOOKUP(B8,data!$A$1:$CA$300,13,FALSE))</f>
        <v>018-878-5535</v>
      </c>
      <c r="E14" s="341"/>
      <c r="F14" s="342"/>
      <c r="G14" s="314"/>
      <c r="H14" s="314"/>
      <c r="I14" s="314"/>
      <c r="J14" s="314"/>
      <c r="K14" s="310"/>
      <c r="L14" s="307"/>
      <c r="M14" s="310"/>
      <c r="N14" s="307"/>
      <c r="O14" s="310"/>
      <c r="P14" s="307"/>
      <c r="Q14" s="310"/>
      <c r="R14" s="307"/>
      <c r="S14" s="310"/>
      <c r="T14" s="307"/>
      <c r="U14" s="310"/>
      <c r="V14" s="307"/>
      <c r="W14" s="310"/>
      <c r="X14" s="307"/>
      <c r="Y14" s="310"/>
      <c r="Z14" s="307"/>
      <c r="AA14" s="308"/>
      <c r="AB14" s="309"/>
    </row>
    <row r="15" spans="2:28" ht="3.75" customHeight="1">
      <c r="B15" s="312"/>
      <c r="C15" s="51"/>
      <c r="D15" s="53"/>
      <c r="E15" s="55"/>
      <c r="F15" s="60"/>
      <c r="G15" s="314"/>
      <c r="H15" s="314"/>
      <c r="I15" s="314"/>
      <c r="J15" s="314"/>
      <c r="K15" s="310"/>
      <c r="L15" s="307"/>
      <c r="M15" s="310"/>
      <c r="N15" s="307"/>
      <c r="O15" s="310"/>
      <c r="P15" s="307"/>
      <c r="Q15" s="310"/>
      <c r="R15" s="307"/>
      <c r="S15" s="310"/>
      <c r="T15" s="307"/>
      <c r="U15" s="310"/>
      <c r="V15" s="307"/>
      <c r="W15" s="310"/>
      <c r="X15" s="307"/>
      <c r="Y15" s="310"/>
      <c r="Z15" s="307"/>
      <c r="AA15" s="308"/>
      <c r="AB15" s="309"/>
    </row>
    <row r="16" spans="2:28" ht="13.5" customHeight="1">
      <c r="B16" s="312"/>
      <c r="C16" s="51" t="s">
        <v>326</v>
      </c>
      <c r="D16" s="54" t="str">
        <f>IF(B8="","",VLOOKUP(B8,data!$A$1:$CA$300,24,FALSE))</f>
        <v>09:00</v>
      </c>
      <c r="E16" s="57" t="s">
        <v>8</v>
      </c>
      <c r="F16" s="59" t="str">
        <f>IF(B8="","",VLOOKUP(B8,data!$A$1:$CA$300,25,FALSE))</f>
        <v>18:00</v>
      </c>
      <c r="G16" s="314"/>
      <c r="H16" s="314"/>
      <c r="I16" s="314"/>
      <c r="J16" s="314"/>
      <c r="K16" s="310"/>
      <c r="L16" s="307"/>
      <c r="M16" s="310"/>
      <c r="N16" s="307"/>
      <c r="O16" s="310"/>
      <c r="P16" s="307"/>
      <c r="Q16" s="310"/>
      <c r="R16" s="307"/>
      <c r="S16" s="310"/>
      <c r="T16" s="307"/>
      <c r="U16" s="310"/>
      <c r="V16" s="307"/>
      <c r="W16" s="310"/>
      <c r="X16" s="307"/>
      <c r="Y16" s="310"/>
      <c r="Z16" s="307"/>
      <c r="AA16" s="308"/>
      <c r="AB16" s="309"/>
    </row>
    <row r="17" spans="2:28" ht="27" customHeight="1">
      <c r="B17" s="313"/>
      <c r="C17" s="52" t="s">
        <v>1185</v>
      </c>
      <c r="D17" s="331" t="str">
        <f>IF(B8="","",VLOOKUP(B8,data!$A$1:$CA$300,26,FALSE))</f>
        <v>年中無休</v>
      </c>
      <c r="E17" s="332"/>
      <c r="F17" s="333"/>
      <c r="G17" s="314"/>
      <c r="H17" s="314"/>
      <c r="I17" s="314"/>
      <c r="J17" s="314"/>
      <c r="K17" s="310"/>
      <c r="L17" s="307"/>
      <c r="M17" s="310"/>
      <c r="N17" s="307"/>
      <c r="O17" s="310"/>
      <c r="P17" s="307"/>
      <c r="Q17" s="310"/>
      <c r="R17" s="307"/>
      <c r="S17" s="310"/>
      <c r="T17" s="307"/>
      <c r="U17" s="310"/>
      <c r="V17" s="307"/>
      <c r="W17" s="310"/>
      <c r="X17" s="307"/>
      <c r="Y17" s="310"/>
      <c r="Z17" s="307"/>
      <c r="AA17" s="308"/>
      <c r="AB17" s="309"/>
    </row>
    <row r="18" spans="2:28" ht="33.75" customHeight="1">
      <c r="B18" s="311">
        <v>58</v>
      </c>
      <c r="C18" s="50" t="s">
        <v>462</v>
      </c>
      <c r="D18" s="334" t="str">
        <f>IF(B18="","",VLOOKUP(B18,data!$A$1:$CA$300,9,FALSE))</f>
        <v>特別養護老人ホーム
昭寿苑</v>
      </c>
      <c r="E18" s="335"/>
      <c r="F18" s="336"/>
      <c r="G18" s="314" t="str">
        <f>IF(B18="","",VLOOKUP(B18,data!$A$1:$CA$300,73,FALSE))</f>
        <v>80</v>
      </c>
      <c r="H18" s="314" t="str">
        <f>IF(B18="","",VLOOKUP(B18,data!$A$1:$CA$300,74,FALSE))</f>
        <v>30</v>
      </c>
      <c r="I18" s="314" t="str">
        <f>IF(B18="","",VLOOKUP(B18,data!$A$1:$CA$300,75,FALSE))</f>
        <v>0</v>
      </c>
      <c r="J18" s="314" t="str">
        <f>IF(B18="","",VLOOKUP(B18,data!$A$1:$CA$300,76,FALSE))</f>
        <v>50</v>
      </c>
      <c r="K18" s="310" t="str">
        <f>IF(B18="","",VLOOKUP(B18,data!$A$1:$CA$300,31,FALSE))</f>
        <v>要相談</v>
      </c>
      <c r="L18" s="307" t="str">
        <f>IF(B18="","",VLOOKUP(B18,data!$A$1:$CA$300,33,FALSE))</f>
        <v>要相談</v>
      </c>
      <c r="M18" s="310" t="str">
        <f>IF(B18="","",VLOOKUP(B18,data!$A$1:$CA$300,35,FALSE))</f>
        <v>○</v>
      </c>
      <c r="N18" s="307" t="str">
        <f>IF(B18="","",VLOOKUP(B18,data!$A$1:$CA$300,37,FALSE))</f>
        <v>○</v>
      </c>
      <c r="O18" s="310" t="str">
        <f>IF(B18="","",VLOOKUP(B18,data!$A$1:$CA$300,39,FALSE))</f>
        <v>要相談</v>
      </c>
      <c r="P18" s="307" t="str">
        <f>IF(B18="","",VLOOKUP(B18,data!$A$1:$CA$300,41,FALSE))</f>
        <v>×</v>
      </c>
      <c r="Q18" s="310" t="str">
        <f>IF(B18="","",VLOOKUP(B18,data!$A$1:$CA$300,43,FALSE))</f>
        <v>×</v>
      </c>
      <c r="R18" s="307" t="str">
        <f>IF(B18="","",VLOOKUP(B18,data!$A$1:$CA$300,45,FALSE))</f>
        <v>×</v>
      </c>
      <c r="S18" s="310" t="str">
        <f>IF(B18="","",VLOOKUP(B18,data!$A$1:$CA$300,47,FALSE))</f>
        <v>×</v>
      </c>
      <c r="T18" s="307" t="str">
        <f>IF(B18="","",VLOOKUP(B18,data!$A$1:$CA$300,49,FALSE))</f>
        <v>×</v>
      </c>
      <c r="U18" s="310" t="str">
        <f>IF(B18="","",VLOOKUP(B18,data!$A$1:$CA$300,51,FALSE))</f>
        <v>×</v>
      </c>
      <c r="V18" s="307" t="str">
        <f>IF(B18="","",VLOOKUP(B18,data!$A$1:$CA$300,53,FALSE))</f>
        <v>要相談</v>
      </c>
      <c r="W18" s="310" t="str">
        <f>IF(B18="","",VLOOKUP(B18,data!$A$1:$CA$300,55,FALSE))</f>
        <v>要相談</v>
      </c>
      <c r="X18" s="307" t="str">
        <f>IF(B18="","",VLOOKUP(B18,data!$A$1:$CA$300,57,FALSE))</f>
        <v>○</v>
      </c>
      <c r="Y18" s="310" t="str">
        <f>IF(B18="","",VLOOKUP(B18,data!$A$1:$CA$300,59,FALSE))</f>
        <v>○</v>
      </c>
      <c r="Z18" s="307" t="str">
        <f>IF(B18="","",VLOOKUP(B18,data!$A$1:$CA$300,61,FALSE))</f>
        <v>×</v>
      </c>
      <c r="AA18" s="308" t="str">
        <f>IF(B18="","",VLOOKUP(B18,data!$A$1:$CA$300,77,FALSE))</f>
        <v>潟上市
秋田市
男鹿市
五城目町
井川町
八郎潟町
大潟村　等</v>
      </c>
      <c r="AB18" s="309" t="str">
        <f>IF(B18="","",VLOOKUP(B18,data!$A$1:$CA$300,78,FALSE))</f>
        <v/>
      </c>
    </row>
    <row r="19" spans="2:28" ht="15" customHeight="1">
      <c r="B19" s="312"/>
      <c r="C19" s="51" t="s">
        <v>637</v>
      </c>
      <c r="D19" s="337" t="str">
        <f>IF(B18="","",VLOOKUP(B18,data!$A$1:$CA$300,10,FALSE))</f>
        <v>018-1401</v>
      </c>
      <c r="E19" s="338"/>
      <c r="F19" s="339"/>
      <c r="G19" s="314"/>
      <c r="H19" s="314"/>
      <c r="I19" s="314"/>
      <c r="J19" s="314"/>
      <c r="K19" s="310"/>
      <c r="L19" s="307"/>
      <c r="M19" s="310"/>
      <c r="N19" s="307"/>
      <c r="O19" s="310"/>
      <c r="P19" s="307"/>
      <c r="Q19" s="310"/>
      <c r="R19" s="307"/>
      <c r="S19" s="310"/>
      <c r="T19" s="307"/>
      <c r="U19" s="310"/>
      <c r="V19" s="307"/>
      <c r="W19" s="310"/>
      <c r="X19" s="307"/>
      <c r="Y19" s="310"/>
      <c r="Z19" s="307"/>
      <c r="AA19" s="308"/>
      <c r="AB19" s="309"/>
    </row>
    <row r="20" spans="2:28" ht="13.5" customHeight="1">
      <c r="B20" s="312"/>
      <c r="C20" s="315" t="s">
        <v>515</v>
      </c>
      <c r="D20" s="316" t="str">
        <f>IF(B18="","",VLOOKUP(B18,data!$A$1:$CA$300,11,FALSE))</f>
        <v>潟上市昭和大久保字北野海老漉沼端74-3</v>
      </c>
      <c r="E20" s="317"/>
      <c r="F20" s="318"/>
      <c r="G20" s="314"/>
      <c r="H20" s="314"/>
      <c r="I20" s="314"/>
      <c r="J20" s="314"/>
      <c r="K20" s="310"/>
      <c r="L20" s="307"/>
      <c r="M20" s="310"/>
      <c r="N20" s="307"/>
      <c r="O20" s="310"/>
      <c r="P20" s="307"/>
      <c r="Q20" s="310"/>
      <c r="R20" s="307"/>
      <c r="S20" s="310"/>
      <c r="T20" s="307"/>
      <c r="U20" s="310"/>
      <c r="V20" s="307"/>
      <c r="W20" s="310"/>
      <c r="X20" s="307"/>
      <c r="Y20" s="310"/>
      <c r="Z20" s="307"/>
      <c r="AA20" s="308"/>
      <c r="AB20" s="309"/>
    </row>
    <row r="21" spans="2:28" ht="13.5" customHeight="1">
      <c r="B21" s="312"/>
      <c r="C21" s="315"/>
      <c r="D21" s="316"/>
      <c r="E21" s="317"/>
      <c r="F21" s="318"/>
      <c r="G21" s="314"/>
      <c r="H21" s="314"/>
      <c r="I21" s="314"/>
      <c r="J21" s="314"/>
      <c r="K21" s="310"/>
      <c r="L21" s="307"/>
      <c r="M21" s="310"/>
      <c r="N21" s="307"/>
      <c r="O21" s="310"/>
      <c r="P21" s="307"/>
      <c r="Q21" s="310"/>
      <c r="R21" s="307"/>
      <c r="S21" s="310"/>
      <c r="T21" s="307"/>
      <c r="U21" s="310"/>
      <c r="V21" s="307"/>
      <c r="W21" s="310"/>
      <c r="X21" s="307"/>
      <c r="Y21" s="310"/>
      <c r="Z21" s="307"/>
      <c r="AA21" s="308"/>
      <c r="AB21" s="309"/>
    </row>
    <row r="22" spans="2:28" ht="3.75" customHeight="1">
      <c r="B22" s="312"/>
      <c r="C22" s="51"/>
      <c r="D22" s="53"/>
      <c r="E22" s="55"/>
      <c r="F22" s="60"/>
      <c r="G22" s="314"/>
      <c r="H22" s="314"/>
      <c r="I22" s="314"/>
      <c r="J22" s="314"/>
      <c r="K22" s="310"/>
      <c r="L22" s="307"/>
      <c r="M22" s="310"/>
      <c r="N22" s="307"/>
      <c r="O22" s="310"/>
      <c r="P22" s="307"/>
      <c r="Q22" s="310"/>
      <c r="R22" s="307"/>
      <c r="S22" s="310"/>
      <c r="T22" s="307"/>
      <c r="U22" s="310"/>
      <c r="V22" s="307"/>
      <c r="W22" s="310"/>
      <c r="X22" s="307"/>
      <c r="Y22" s="310"/>
      <c r="Z22" s="307"/>
      <c r="AA22" s="308"/>
      <c r="AB22" s="309"/>
    </row>
    <row r="23" spans="2:28" ht="13.5" customHeight="1">
      <c r="B23" s="312"/>
      <c r="C23" s="51" t="s">
        <v>526</v>
      </c>
      <c r="D23" s="340" t="str">
        <f>IF(B18="","",VLOOKUP(B18,data!$A$1:$CA$300,12,FALSE))</f>
        <v>018-877-6411</v>
      </c>
      <c r="E23" s="341"/>
      <c r="F23" s="342"/>
      <c r="G23" s="314"/>
      <c r="H23" s="314"/>
      <c r="I23" s="314"/>
      <c r="J23" s="314"/>
      <c r="K23" s="310"/>
      <c r="L23" s="307"/>
      <c r="M23" s="310"/>
      <c r="N23" s="307"/>
      <c r="O23" s="310"/>
      <c r="P23" s="307"/>
      <c r="Q23" s="310"/>
      <c r="R23" s="307"/>
      <c r="S23" s="310"/>
      <c r="T23" s="307"/>
      <c r="U23" s="310"/>
      <c r="V23" s="307"/>
      <c r="W23" s="310"/>
      <c r="X23" s="307"/>
      <c r="Y23" s="310"/>
      <c r="Z23" s="307"/>
      <c r="AA23" s="308"/>
      <c r="AB23" s="309"/>
    </row>
    <row r="24" spans="2:28" ht="13.5" customHeight="1">
      <c r="B24" s="312"/>
      <c r="C24" s="51" t="s">
        <v>1184</v>
      </c>
      <c r="D24" s="340" t="str">
        <f>IF(B18="","",VLOOKUP(B18,data!$A$1:$CA$300,13,FALSE))</f>
        <v>018-877-6412</v>
      </c>
      <c r="E24" s="341"/>
      <c r="F24" s="342"/>
      <c r="G24" s="314"/>
      <c r="H24" s="314"/>
      <c r="I24" s="314"/>
      <c r="J24" s="314"/>
      <c r="K24" s="310"/>
      <c r="L24" s="307"/>
      <c r="M24" s="310"/>
      <c r="N24" s="307"/>
      <c r="O24" s="310"/>
      <c r="P24" s="307"/>
      <c r="Q24" s="310"/>
      <c r="R24" s="307"/>
      <c r="S24" s="310"/>
      <c r="T24" s="307"/>
      <c r="U24" s="310"/>
      <c r="V24" s="307"/>
      <c r="W24" s="310"/>
      <c r="X24" s="307"/>
      <c r="Y24" s="310"/>
      <c r="Z24" s="307"/>
      <c r="AA24" s="308"/>
      <c r="AB24" s="309"/>
    </row>
    <row r="25" spans="2:28" ht="3.75" customHeight="1">
      <c r="B25" s="312"/>
      <c r="C25" s="51"/>
      <c r="D25" s="53"/>
      <c r="E25" s="55"/>
      <c r="F25" s="60"/>
      <c r="G25" s="314"/>
      <c r="H25" s="314"/>
      <c r="I25" s="314"/>
      <c r="J25" s="314"/>
      <c r="K25" s="310"/>
      <c r="L25" s="307"/>
      <c r="M25" s="310"/>
      <c r="N25" s="307"/>
      <c r="O25" s="310"/>
      <c r="P25" s="307"/>
      <c r="Q25" s="310"/>
      <c r="R25" s="307"/>
      <c r="S25" s="310"/>
      <c r="T25" s="307"/>
      <c r="U25" s="310"/>
      <c r="V25" s="307"/>
      <c r="W25" s="310"/>
      <c r="X25" s="307"/>
      <c r="Y25" s="310"/>
      <c r="Z25" s="307"/>
      <c r="AA25" s="308"/>
      <c r="AB25" s="309"/>
    </row>
    <row r="26" spans="2:28" ht="13.5" customHeight="1">
      <c r="B26" s="312"/>
      <c r="C26" s="51" t="s">
        <v>326</v>
      </c>
      <c r="D26" s="54" t="str">
        <f>IF(B18="","",VLOOKUP(B18,data!$A$1:$CA$300,24,FALSE))</f>
        <v>09:00</v>
      </c>
      <c r="E26" s="57" t="s">
        <v>8</v>
      </c>
      <c r="F26" s="59" t="str">
        <f>IF(B18="","",VLOOKUP(B18,data!$A$1:$CA$300,25,FALSE))</f>
        <v>17:00</v>
      </c>
      <c r="G26" s="314"/>
      <c r="H26" s="314"/>
      <c r="I26" s="314"/>
      <c r="J26" s="314"/>
      <c r="K26" s="310"/>
      <c r="L26" s="307"/>
      <c r="M26" s="310"/>
      <c r="N26" s="307"/>
      <c r="O26" s="310"/>
      <c r="P26" s="307"/>
      <c r="Q26" s="310"/>
      <c r="R26" s="307"/>
      <c r="S26" s="310"/>
      <c r="T26" s="307"/>
      <c r="U26" s="310"/>
      <c r="V26" s="307"/>
      <c r="W26" s="310"/>
      <c r="X26" s="307"/>
      <c r="Y26" s="310"/>
      <c r="Z26" s="307"/>
      <c r="AA26" s="308"/>
      <c r="AB26" s="309"/>
    </row>
    <row r="27" spans="2:28" ht="27" customHeight="1">
      <c r="B27" s="313"/>
      <c r="C27" s="52" t="s">
        <v>1185</v>
      </c>
      <c r="D27" s="331" t="str">
        <f>IF(B18="","",VLOOKUP(B18,data!$A$1:$CA$300,26,FALSE))</f>
        <v>土曜、日曜、祝日</v>
      </c>
      <c r="E27" s="332"/>
      <c r="F27" s="333"/>
      <c r="G27" s="314"/>
      <c r="H27" s="314"/>
      <c r="I27" s="314"/>
      <c r="J27" s="314"/>
      <c r="K27" s="310"/>
      <c r="L27" s="307"/>
      <c r="M27" s="310"/>
      <c r="N27" s="307"/>
      <c r="O27" s="310"/>
      <c r="P27" s="307"/>
      <c r="Q27" s="310"/>
      <c r="R27" s="307"/>
      <c r="S27" s="310"/>
      <c r="T27" s="307"/>
      <c r="U27" s="310"/>
      <c r="V27" s="307"/>
      <c r="W27" s="310"/>
      <c r="X27" s="307"/>
      <c r="Y27" s="310"/>
      <c r="Z27" s="307"/>
      <c r="AA27" s="308"/>
      <c r="AB27" s="309"/>
    </row>
    <row r="28" spans="2:28" ht="33.75" customHeight="1">
      <c r="B28" s="311">
        <v>59</v>
      </c>
      <c r="C28" s="50" t="s">
        <v>462</v>
      </c>
      <c r="D28" s="334" t="str">
        <f>IF(B28="","",VLOOKUP(B28,data!$A$1:$CA$300,9,FALSE))</f>
        <v>特別養護老人ホーム
わかば園</v>
      </c>
      <c r="E28" s="335"/>
      <c r="F28" s="336"/>
      <c r="G28" s="314" t="str">
        <f>IF(B28="","",VLOOKUP(B28,data!$A$1:$CA$300,73,FALSE))</f>
        <v>80</v>
      </c>
      <c r="H28" s="314" t="str">
        <f>IF(B28="","",VLOOKUP(B28,data!$A$1:$CA$300,74,FALSE))</f>
        <v>30</v>
      </c>
      <c r="I28" s="314" t="str">
        <f>IF(B28="","",VLOOKUP(B28,data!$A$1:$CA$300,75,FALSE))</f>
        <v>0</v>
      </c>
      <c r="J28" s="314" t="str">
        <f>IF(B28="","",VLOOKUP(B28,data!$A$1:$CA$300,76,FALSE))</f>
        <v>50</v>
      </c>
      <c r="K28" s="310" t="str">
        <f>IF(B28="","",VLOOKUP(B28,data!$A$1:$CA$300,31,FALSE))</f>
        <v>要相談</v>
      </c>
      <c r="L28" s="307" t="str">
        <f>IF(B28="","",VLOOKUP(B28,data!$A$1:$CA$300,33,FALSE))</f>
        <v>○</v>
      </c>
      <c r="M28" s="310" t="str">
        <f>IF(B28="","",VLOOKUP(B28,data!$A$1:$CA$300,35,FALSE))</f>
        <v>○</v>
      </c>
      <c r="N28" s="307" t="str">
        <f>IF(B28="","",VLOOKUP(B28,data!$A$1:$CA$300,37,FALSE))</f>
        <v>○</v>
      </c>
      <c r="O28" s="310" t="str">
        <f>IF(B28="","",VLOOKUP(B28,data!$A$1:$CA$300,39,FALSE))</f>
        <v>要相談</v>
      </c>
      <c r="P28" s="307" t="str">
        <f>IF(B28="","",VLOOKUP(B28,data!$A$1:$CA$300,41,FALSE))</f>
        <v>要相談</v>
      </c>
      <c r="Q28" s="310" t="str">
        <f>IF(B28="","",VLOOKUP(B28,data!$A$1:$CA$300,43,FALSE))</f>
        <v>×</v>
      </c>
      <c r="R28" s="307" t="str">
        <f>IF(B28="","",VLOOKUP(B28,data!$A$1:$CA$300,45,FALSE))</f>
        <v>×</v>
      </c>
      <c r="S28" s="310" t="str">
        <f>IF(B28="","",VLOOKUP(B28,data!$A$1:$CA$300,47,FALSE))</f>
        <v>○</v>
      </c>
      <c r="T28" s="307" t="str">
        <f>IF(B28="","",VLOOKUP(B28,data!$A$1:$CA$300,49,FALSE))</f>
        <v>○</v>
      </c>
      <c r="U28" s="310" t="str">
        <f>IF(B28="","",VLOOKUP(B28,data!$A$1:$CA$300,51,FALSE))</f>
        <v>○</v>
      </c>
      <c r="V28" s="307" t="str">
        <f>IF(B28="","",VLOOKUP(B28,data!$A$1:$CA$300,53,FALSE))</f>
        <v>○</v>
      </c>
      <c r="W28" s="310" t="str">
        <f>IF(B28="","",VLOOKUP(B28,data!$A$1:$CA$300,55,FALSE))</f>
        <v>○</v>
      </c>
      <c r="X28" s="307" t="str">
        <f>IF(B28="","",VLOOKUP(B28,data!$A$1:$CA$300,57,FALSE))</f>
        <v>○</v>
      </c>
      <c r="Y28" s="310" t="str">
        <f>IF(B28="","",VLOOKUP(B28,data!$A$1:$CA$300,59,FALSE))</f>
        <v>○</v>
      </c>
      <c r="Z28" s="307" t="str">
        <f>IF(B28="","",VLOOKUP(B28,data!$A$1:$CA$300,61,FALSE))</f>
        <v>×</v>
      </c>
      <c r="AA28" s="308" t="str">
        <f>IF(B28="","",VLOOKUP(B28,data!$A$1:$CA$300,77,FALSE))</f>
        <v>広域対応</v>
      </c>
      <c r="AB28" s="309" t="str">
        <f>IF(B28="","",VLOOKUP(B28,data!$A$1:$CA$300,78,FALSE))</f>
        <v>わかば園では入居者と職員が同じ思いで暮らす「我が家」を目指し笑顔であふれ穏やかな場所を提供します。
また家族や地域との「つながり」や入居者の「暮らし」「やすらぎ」「その人らしさ」を大切にします。</v>
      </c>
    </row>
    <row r="29" spans="2:28" ht="15" customHeight="1">
      <c r="B29" s="312"/>
      <c r="C29" s="51" t="s">
        <v>637</v>
      </c>
      <c r="D29" s="337" t="str">
        <f>IF(B28="","",VLOOKUP(B28,data!$A$1:$CA$300,10,FALSE))</f>
        <v>018-1502</v>
      </c>
      <c r="E29" s="338"/>
      <c r="F29" s="339"/>
      <c r="G29" s="314"/>
      <c r="H29" s="314"/>
      <c r="I29" s="314"/>
      <c r="J29" s="314"/>
      <c r="K29" s="310"/>
      <c r="L29" s="307"/>
      <c r="M29" s="310"/>
      <c r="N29" s="307"/>
      <c r="O29" s="310"/>
      <c r="P29" s="307"/>
      <c r="Q29" s="310"/>
      <c r="R29" s="307"/>
      <c r="S29" s="310"/>
      <c r="T29" s="307"/>
      <c r="U29" s="310"/>
      <c r="V29" s="307"/>
      <c r="W29" s="310"/>
      <c r="X29" s="307"/>
      <c r="Y29" s="310"/>
      <c r="Z29" s="307"/>
      <c r="AA29" s="308"/>
      <c r="AB29" s="309"/>
    </row>
    <row r="30" spans="2:28" ht="13.5" customHeight="1">
      <c r="B30" s="312"/>
      <c r="C30" s="315" t="s">
        <v>515</v>
      </c>
      <c r="D30" s="316" t="str">
        <f>IF(B28="","",VLOOKUP(B28,data!$A$1:$CA$300,11,FALSE))</f>
        <v>潟上市飯田川下虻川字上谷地168-1</v>
      </c>
      <c r="E30" s="317"/>
      <c r="F30" s="318"/>
      <c r="G30" s="314"/>
      <c r="H30" s="314"/>
      <c r="I30" s="314"/>
      <c r="J30" s="314"/>
      <c r="K30" s="310"/>
      <c r="L30" s="307"/>
      <c r="M30" s="310"/>
      <c r="N30" s="307"/>
      <c r="O30" s="310"/>
      <c r="P30" s="307"/>
      <c r="Q30" s="310"/>
      <c r="R30" s="307"/>
      <c r="S30" s="310"/>
      <c r="T30" s="307"/>
      <c r="U30" s="310"/>
      <c r="V30" s="307"/>
      <c r="W30" s="310"/>
      <c r="X30" s="307"/>
      <c r="Y30" s="310"/>
      <c r="Z30" s="307"/>
      <c r="AA30" s="308"/>
      <c r="AB30" s="309"/>
    </row>
    <row r="31" spans="2:28" ht="13.5" customHeight="1">
      <c r="B31" s="312"/>
      <c r="C31" s="315"/>
      <c r="D31" s="316"/>
      <c r="E31" s="317"/>
      <c r="F31" s="318"/>
      <c r="G31" s="314"/>
      <c r="H31" s="314"/>
      <c r="I31" s="314"/>
      <c r="J31" s="314"/>
      <c r="K31" s="310"/>
      <c r="L31" s="307"/>
      <c r="M31" s="310"/>
      <c r="N31" s="307"/>
      <c r="O31" s="310"/>
      <c r="P31" s="307"/>
      <c r="Q31" s="310"/>
      <c r="R31" s="307"/>
      <c r="S31" s="310"/>
      <c r="T31" s="307"/>
      <c r="U31" s="310"/>
      <c r="V31" s="307"/>
      <c r="W31" s="310"/>
      <c r="X31" s="307"/>
      <c r="Y31" s="310"/>
      <c r="Z31" s="307"/>
      <c r="AA31" s="308"/>
      <c r="AB31" s="309"/>
    </row>
    <row r="32" spans="2:28" ht="3.75" customHeight="1">
      <c r="B32" s="312"/>
      <c r="C32" s="51"/>
      <c r="D32" s="53"/>
      <c r="E32" s="58"/>
      <c r="F32" s="60"/>
      <c r="G32" s="314"/>
      <c r="H32" s="314"/>
      <c r="I32" s="314"/>
      <c r="J32" s="314"/>
      <c r="K32" s="310"/>
      <c r="L32" s="307"/>
      <c r="M32" s="310"/>
      <c r="N32" s="307"/>
      <c r="O32" s="310"/>
      <c r="P32" s="307"/>
      <c r="Q32" s="310"/>
      <c r="R32" s="307"/>
      <c r="S32" s="310"/>
      <c r="T32" s="307"/>
      <c r="U32" s="310"/>
      <c r="V32" s="307"/>
      <c r="W32" s="310"/>
      <c r="X32" s="307"/>
      <c r="Y32" s="310"/>
      <c r="Z32" s="307"/>
      <c r="AA32" s="308"/>
      <c r="AB32" s="309"/>
    </row>
    <row r="33" spans="2:28" ht="13.5" customHeight="1">
      <c r="B33" s="312"/>
      <c r="C33" s="51" t="s">
        <v>526</v>
      </c>
      <c r="D33" s="340" t="str">
        <f>IF(B28="","",VLOOKUP(B28,data!$A$1:$CA$300,12,FALSE))</f>
        <v>018-877-7077</v>
      </c>
      <c r="E33" s="341"/>
      <c r="F33" s="342"/>
      <c r="G33" s="314"/>
      <c r="H33" s="314"/>
      <c r="I33" s="314"/>
      <c r="J33" s="314"/>
      <c r="K33" s="310"/>
      <c r="L33" s="307"/>
      <c r="M33" s="310"/>
      <c r="N33" s="307"/>
      <c r="O33" s="310"/>
      <c r="P33" s="307"/>
      <c r="Q33" s="310"/>
      <c r="R33" s="307"/>
      <c r="S33" s="310"/>
      <c r="T33" s="307"/>
      <c r="U33" s="310"/>
      <c r="V33" s="307"/>
      <c r="W33" s="310"/>
      <c r="X33" s="307"/>
      <c r="Y33" s="310"/>
      <c r="Z33" s="307"/>
      <c r="AA33" s="308"/>
      <c r="AB33" s="309"/>
    </row>
    <row r="34" spans="2:28" ht="13.5" customHeight="1">
      <c r="B34" s="312"/>
      <c r="C34" s="51" t="s">
        <v>1184</v>
      </c>
      <c r="D34" s="340" t="str">
        <f>IF(B28="","",VLOOKUP(B28,data!$A$1:$CA$300,13,FALSE))</f>
        <v xml:space="preserve">018-877-7036 </v>
      </c>
      <c r="E34" s="341"/>
      <c r="F34" s="342"/>
      <c r="G34" s="314"/>
      <c r="H34" s="314"/>
      <c r="I34" s="314"/>
      <c r="J34" s="314"/>
      <c r="K34" s="310"/>
      <c r="L34" s="307"/>
      <c r="M34" s="310"/>
      <c r="N34" s="307"/>
      <c r="O34" s="310"/>
      <c r="P34" s="307"/>
      <c r="Q34" s="310"/>
      <c r="R34" s="307"/>
      <c r="S34" s="310"/>
      <c r="T34" s="307"/>
      <c r="U34" s="310"/>
      <c r="V34" s="307"/>
      <c r="W34" s="310"/>
      <c r="X34" s="307"/>
      <c r="Y34" s="310"/>
      <c r="Z34" s="307"/>
      <c r="AA34" s="308"/>
      <c r="AB34" s="309"/>
    </row>
    <row r="35" spans="2:28" ht="3.75" customHeight="1">
      <c r="B35" s="312"/>
      <c r="C35" s="51"/>
      <c r="D35" s="53"/>
      <c r="E35" s="58"/>
      <c r="F35" s="60"/>
      <c r="G35" s="314"/>
      <c r="H35" s="314"/>
      <c r="I35" s="314"/>
      <c r="J35" s="314"/>
      <c r="K35" s="310"/>
      <c r="L35" s="307"/>
      <c r="M35" s="310"/>
      <c r="N35" s="307"/>
      <c r="O35" s="310"/>
      <c r="P35" s="307"/>
      <c r="Q35" s="310"/>
      <c r="R35" s="307"/>
      <c r="S35" s="310"/>
      <c r="T35" s="307"/>
      <c r="U35" s="310"/>
      <c r="V35" s="307"/>
      <c r="W35" s="310"/>
      <c r="X35" s="307"/>
      <c r="Y35" s="310"/>
      <c r="Z35" s="307"/>
      <c r="AA35" s="308"/>
      <c r="AB35" s="309"/>
    </row>
    <row r="36" spans="2:28" ht="13.5" customHeight="1">
      <c r="B36" s="312"/>
      <c r="C36" s="51" t="s">
        <v>326</v>
      </c>
      <c r="D36" s="54" t="str">
        <f>IF(B28="","",VLOOKUP(B28,data!$A$1:$CA$300,24,FALSE))</f>
        <v>09:00</v>
      </c>
      <c r="E36" s="56" t="s">
        <v>8</v>
      </c>
      <c r="F36" s="59" t="str">
        <f>IF(B28="","",VLOOKUP(B28,data!$A$1:$CA$300,25,FALSE))</f>
        <v>18:00</v>
      </c>
      <c r="G36" s="314"/>
      <c r="H36" s="314"/>
      <c r="I36" s="314"/>
      <c r="J36" s="314"/>
      <c r="K36" s="310"/>
      <c r="L36" s="307"/>
      <c r="M36" s="310"/>
      <c r="N36" s="307"/>
      <c r="O36" s="310"/>
      <c r="P36" s="307"/>
      <c r="Q36" s="310"/>
      <c r="R36" s="307"/>
      <c r="S36" s="310"/>
      <c r="T36" s="307"/>
      <c r="U36" s="310"/>
      <c r="V36" s="307"/>
      <c r="W36" s="310"/>
      <c r="X36" s="307"/>
      <c r="Y36" s="310"/>
      <c r="Z36" s="307"/>
      <c r="AA36" s="308"/>
      <c r="AB36" s="309"/>
    </row>
    <row r="37" spans="2:28" ht="27" customHeight="1">
      <c r="B37" s="313"/>
      <c r="C37" s="52" t="s">
        <v>1185</v>
      </c>
      <c r="D37" s="331" t="str">
        <f>IF(B28="","",VLOOKUP(B28,data!$A$1:$CA$300,26,FALSE))</f>
        <v>年中無休</v>
      </c>
      <c r="E37" s="332"/>
      <c r="F37" s="333"/>
      <c r="G37" s="314"/>
      <c r="H37" s="314"/>
      <c r="I37" s="314"/>
      <c r="J37" s="314"/>
      <c r="K37" s="310"/>
      <c r="L37" s="307"/>
      <c r="M37" s="310"/>
      <c r="N37" s="307"/>
      <c r="O37" s="310"/>
      <c r="P37" s="307"/>
      <c r="Q37" s="310"/>
      <c r="R37" s="307"/>
      <c r="S37" s="310"/>
      <c r="T37" s="307"/>
      <c r="U37" s="310"/>
      <c r="V37" s="307"/>
      <c r="W37" s="310"/>
      <c r="X37" s="307"/>
      <c r="Y37" s="310"/>
      <c r="Z37" s="307"/>
      <c r="AA37" s="308"/>
      <c r="AB37" s="309"/>
    </row>
    <row r="38" spans="2:28" ht="33.75" customHeight="1">
      <c r="B38" s="311">
        <v>60</v>
      </c>
      <c r="C38" s="50" t="s">
        <v>462</v>
      </c>
      <c r="D38" s="343" t="str">
        <f>IF(B38="","",VLOOKUP(B38,data!$A$1:$CA$300,9,FALSE))</f>
        <v>井川町特別養護老人ホーム
さくら苑</v>
      </c>
      <c r="E38" s="344"/>
      <c r="F38" s="345"/>
      <c r="G38" s="314" t="str">
        <f>IF(B38="","",VLOOKUP(B38,data!$A$1:$CA$300,73,FALSE))</f>
        <v>50</v>
      </c>
      <c r="H38" s="314" t="str">
        <f>IF(B38="","",VLOOKUP(B38,data!$A$1:$CA$300,74,FALSE))</f>
        <v>18</v>
      </c>
      <c r="I38" s="314" t="str">
        <f>IF(B38="","",VLOOKUP(B38,data!$A$1:$CA$300,75,FALSE))</f>
        <v>0</v>
      </c>
      <c r="J38" s="314" t="str">
        <f>IF(B38="","",VLOOKUP(B38,data!$A$1:$CA$300,76,FALSE))</f>
        <v>32</v>
      </c>
      <c r="K38" s="310" t="str">
        <f>IF(B38="","",VLOOKUP(B38,data!$A$1:$CA$300,31,FALSE))</f>
        <v>要相談</v>
      </c>
      <c r="L38" s="307" t="str">
        <f>IF(B38="","",VLOOKUP(B38,data!$A$1:$CA$300,33,FALSE))</f>
        <v>○</v>
      </c>
      <c r="M38" s="310" t="str">
        <f>IF(B38="","",VLOOKUP(B38,data!$A$1:$CA$300,35,FALSE))</f>
        <v>○</v>
      </c>
      <c r="N38" s="307" t="str">
        <f>IF(B38="","",VLOOKUP(B38,data!$A$1:$CA$300,37,FALSE))</f>
        <v>○</v>
      </c>
      <c r="O38" s="310" t="str">
        <f>IF(B38="","",VLOOKUP(B38,data!$A$1:$CA$300,39,FALSE))</f>
        <v>要相談</v>
      </c>
      <c r="P38" s="307" t="str">
        <f>IF(B38="","",VLOOKUP(B38,data!$A$1:$CA$300,41,FALSE))</f>
        <v>×</v>
      </c>
      <c r="Q38" s="310" t="str">
        <f>IF(B38="","",VLOOKUP(B38,data!$A$1:$CA$300,43,FALSE))</f>
        <v>×</v>
      </c>
      <c r="R38" s="307" t="str">
        <f>IF(B38="","",VLOOKUP(B38,data!$A$1:$CA$300,45,FALSE))</f>
        <v>×</v>
      </c>
      <c r="S38" s="310" t="str">
        <f>IF(B38="","",VLOOKUP(B38,data!$A$1:$CA$300,47,FALSE))</f>
        <v>○</v>
      </c>
      <c r="T38" s="307" t="str">
        <f>IF(B38="","",VLOOKUP(B38,data!$A$1:$CA$300,49,FALSE))</f>
        <v>要相談</v>
      </c>
      <c r="U38" s="310" t="str">
        <f>IF(B38="","",VLOOKUP(B38,data!$A$1:$CA$300,51,FALSE))</f>
        <v>○</v>
      </c>
      <c r="V38" s="307" t="str">
        <f>IF(B38="","",VLOOKUP(B38,data!$A$1:$CA$300,53,FALSE))</f>
        <v>要相談</v>
      </c>
      <c r="W38" s="310" t="str">
        <f>IF(B38="","",VLOOKUP(B38,data!$A$1:$CA$300,55,FALSE))</f>
        <v>○</v>
      </c>
      <c r="X38" s="307" t="str">
        <f>IF(B38="","",VLOOKUP(B38,data!$A$1:$CA$300,57,FALSE))</f>
        <v>○</v>
      </c>
      <c r="Y38" s="310" t="str">
        <f>IF(B38="","",VLOOKUP(B38,data!$A$1:$CA$300,59,FALSE))</f>
        <v>要相談</v>
      </c>
      <c r="Z38" s="307" t="str">
        <f>IF(B38="","",VLOOKUP(B38,data!$A$1:$CA$300,61,FALSE))</f>
        <v>×</v>
      </c>
      <c r="AA38" s="308" t="str">
        <f>IF(B38="","",VLOOKUP(B38,data!$A$1:$CA$300,77,FALSE))</f>
        <v>なし</v>
      </c>
      <c r="AB38" s="309" t="str">
        <f>IF(B38="","",VLOOKUP(B38,data!$A$1:$CA$300,78,FALSE))</f>
        <v/>
      </c>
    </row>
    <row r="39" spans="2:28" ht="15" customHeight="1">
      <c r="B39" s="312"/>
      <c r="C39" s="51" t="s">
        <v>637</v>
      </c>
      <c r="D39" s="337" t="str">
        <f>IF(B38="","",VLOOKUP(B38,data!$A$1:$CA$300,10,FALSE))</f>
        <v>018-1526</v>
      </c>
      <c r="E39" s="338"/>
      <c r="F39" s="339"/>
      <c r="G39" s="314"/>
      <c r="H39" s="314"/>
      <c r="I39" s="314"/>
      <c r="J39" s="314"/>
      <c r="K39" s="310"/>
      <c r="L39" s="307"/>
      <c r="M39" s="310"/>
      <c r="N39" s="307"/>
      <c r="O39" s="310"/>
      <c r="P39" s="307"/>
      <c r="Q39" s="310"/>
      <c r="R39" s="307"/>
      <c r="S39" s="310"/>
      <c r="T39" s="307"/>
      <c r="U39" s="310"/>
      <c r="V39" s="307"/>
      <c r="W39" s="310"/>
      <c r="X39" s="307"/>
      <c r="Y39" s="310"/>
      <c r="Z39" s="307"/>
      <c r="AA39" s="308"/>
      <c r="AB39" s="309"/>
    </row>
    <row r="40" spans="2:28" ht="13.5" customHeight="1">
      <c r="B40" s="312"/>
      <c r="C40" s="315" t="s">
        <v>515</v>
      </c>
      <c r="D40" s="316" t="str">
        <f>IF(B38="","",VLOOKUP(B38,data!$A$1:$CA$300,11,FALSE))</f>
        <v>井川町寺沢字綱木沢145-5</v>
      </c>
      <c r="E40" s="317"/>
      <c r="F40" s="318"/>
      <c r="G40" s="314"/>
      <c r="H40" s="314"/>
      <c r="I40" s="314"/>
      <c r="J40" s="314"/>
      <c r="K40" s="310"/>
      <c r="L40" s="307"/>
      <c r="M40" s="310"/>
      <c r="N40" s="307"/>
      <c r="O40" s="310"/>
      <c r="P40" s="307"/>
      <c r="Q40" s="310"/>
      <c r="R40" s="307"/>
      <c r="S40" s="310"/>
      <c r="T40" s="307"/>
      <c r="U40" s="310"/>
      <c r="V40" s="307"/>
      <c r="W40" s="310"/>
      <c r="X40" s="307"/>
      <c r="Y40" s="310"/>
      <c r="Z40" s="307"/>
      <c r="AA40" s="308"/>
      <c r="AB40" s="309"/>
    </row>
    <row r="41" spans="2:28" ht="13.5" customHeight="1">
      <c r="B41" s="312"/>
      <c r="C41" s="315"/>
      <c r="D41" s="316"/>
      <c r="E41" s="317"/>
      <c r="F41" s="318"/>
      <c r="G41" s="314"/>
      <c r="H41" s="314"/>
      <c r="I41" s="314"/>
      <c r="J41" s="314"/>
      <c r="K41" s="310"/>
      <c r="L41" s="307"/>
      <c r="M41" s="310"/>
      <c r="N41" s="307"/>
      <c r="O41" s="310"/>
      <c r="P41" s="307"/>
      <c r="Q41" s="310"/>
      <c r="R41" s="307"/>
      <c r="S41" s="310"/>
      <c r="T41" s="307"/>
      <c r="U41" s="310"/>
      <c r="V41" s="307"/>
      <c r="W41" s="310"/>
      <c r="X41" s="307"/>
      <c r="Y41" s="310"/>
      <c r="Z41" s="307"/>
      <c r="AA41" s="308"/>
      <c r="AB41" s="309"/>
    </row>
    <row r="42" spans="2:28" ht="3.75" customHeight="1">
      <c r="B42" s="312"/>
      <c r="C42" s="51"/>
      <c r="D42" s="53"/>
      <c r="E42" s="55"/>
      <c r="F42" s="60"/>
      <c r="G42" s="314"/>
      <c r="H42" s="314"/>
      <c r="I42" s="314"/>
      <c r="J42" s="314"/>
      <c r="K42" s="310"/>
      <c r="L42" s="307"/>
      <c r="M42" s="310"/>
      <c r="N42" s="307"/>
      <c r="O42" s="310"/>
      <c r="P42" s="307"/>
      <c r="Q42" s="310"/>
      <c r="R42" s="307"/>
      <c r="S42" s="310"/>
      <c r="T42" s="307"/>
      <c r="U42" s="310"/>
      <c r="V42" s="307"/>
      <c r="W42" s="310"/>
      <c r="X42" s="307"/>
      <c r="Y42" s="310"/>
      <c r="Z42" s="307"/>
      <c r="AA42" s="308"/>
      <c r="AB42" s="309"/>
    </row>
    <row r="43" spans="2:28" ht="13.5" customHeight="1">
      <c r="B43" s="312"/>
      <c r="C43" s="51" t="s">
        <v>526</v>
      </c>
      <c r="D43" s="340" t="str">
        <f>IF(B38="","",VLOOKUP(B38,data!$A$1:$CA$300,12,FALSE))</f>
        <v>018-855-6123</v>
      </c>
      <c r="E43" s="341"/>
      <c r="F43" s="342"/>
      <c r="G43" s="314"/>
      <c r="H43" s="314"/>
      <c r="I43" s="314"/>
      <c r="J43" s="314"/>
      <c r="K43" s="310"/>
      <c r="L43" s="307"/>
      <c r="M43" s="310"/>
      <c r="N43" s="307"/>
      <c r="O43" s="310"/>
      <c r="P43" s="307"/>
      <c r="Q43" s="310"/>
      <c r="R43" s="307"/>
      <c r="S43" s="310"/>
      <c r="T43" s="307"/>
      <c r="U43" s="310"/>
      <c r="V43" s="307"/>
      <c r="W43" s="310"/>
      <c r="X43" s="307"/>
      <c r="Y43" s="310"/>
      <c r="Z43" s="307"/>
      <c r="AA43" s="308"/>
      <c r="AB43" s="309"/>
    </row>
    <row r="44" spans="2:28" ht="13.5" customHeight="1">
      <c r="B44" s="312"/>
      <c r="C44" s="51" t="s">
        <v>1184</v>
      </c>
      <c r="D44" s="340" t="str">
        <f>IF(B38="","",VLOOKUP(B38,data!$A$1:$CA$300,13,FALSE))</f>
        <v>018-855-6124</v>
      </c>
      <c r="E44" s="341"/>
      <c r="F44" s="342"/>
      <c r="G44" s="314"/>
      <c r="H44" s="314"/>
      <c r="I44" s="314"/>
      <c r="J44" s="314"/>
      <c r="K44" s="310"/>
      <c r="L44" s="307"/>
      <c r="M44" s="310"/>
      <c r="N44" s="307"/>
      <c r="O44" s="310"/>
      <c r="P44" s="307"/>
      <c r="Q44" s="310"/>
      <c r="R44" s="307"/>
      <c r="S44" s="310"/>
      <c r="T44" s="307"/>
      <c r="U44" s="310"/>
      <c r="V44" s="307"/>
      <c r="W44" s="310"/>
      <c r="X44" s="307"/>
      <c r="Y44" s="310"/>
      <c r="Z44" s="307"/>
      <c r="AA44" s="308"/>
      <c r="AB44" s="309"/>
    </row>
    <row r="45" spans="2:28" ht="3.75" customHeight="1">
      <c r="B45" s="312"/>
      <c r="C45" s="51"/>
      <c r="D45" s="53"/>
      <c r="E45" s="55"/>
      <c r="F45" s="60"/>
      <c r="G45" s="314"/>
      <c r="H45" s="314"/>
      <c r="I45" s="314"/>
      <c r="J45" s="314"/>
      <c r="K45" s="310"/>
      <c r="L45" s="307"/>
      <c r="M45" s="310"/>
      <c r="N45" s="307"/>
      <c r="O45" s="310"/>
      <c r="P45" s="307"/>
      <c r="Q45" s="310"/>
      <c r="R45" s="307"/>
      <c r="S45" s="310"/>
      <c r="T45" s="307"/>
      <c r="U45" s="310"/>
      <c r="V45" s="307"/>
      <c r="W45" s="310"/>
      <c r="X45" s="307"/>
      <c r="Y45" s="310"/>
      <c r="Z45" s="307"/>
      <c r="AA45" s="308"/>
      <c r="AB45" s="309"/>
    </row>
    <row r="46" spans="2:28" ht="13.5" customHeight="1">
      <c r="B46" s="312"/>
      <c r="C46" s="51" t="s">
        <v>326</v>
      </c>
      <c r="D46" s="54" t="str">
        <f>IF(B38="","",VLOOKUP(B38,data!$A$1:$CA$300,24,FALSE))</f>
        <v>08:30</v>
      </c>
      <c r="E46" s="57" t="s">
        <v>8</v>
      </c>
      <c r="F46" s="59" t="str">
        <f>IF(B38="","",VLOOKUP(B38,data!$A$1:$CA$300,25,FALSE))</f>
        <v>17:30</v>
      </c>
      <c r="G46" s="314"/>
      <c r="H46" s="314"/>
      <c r="I46" s="314"/>
      <c r="J46" s="314"/>
      <c r="K46" s="310"/>
      <c r="L46" s="307"/>
      <c r="M46" s="310"/>
      <c r="N46" s="307"/>
      <c r="O46" s="310"/>
      <c r="P46" s="307"/>
      <c r="Q46" s="310"/>
      <c r="R46" s="307"/>
      <c r="S46" s="310"/>
      <c r="T46" s="307"/>
      <c r="U46" s="310"/>
      <c r="V46" s="307"/>
      <c r="W46" s="310"/>
      <c r="X46" s="307"/>
      <c r="Y46" s="310"/>
      <c r="Z46" s="307"/>
      <c r="AA46" s="308"/>
      <c r="AB46" s="309"/>
    </row>
    <row r="47" spans="2:28" ht="27" customHeight="1">
      <c r="B47" s="313"/>
      <c r="C47" s="52" t="s">
        <v>1185</v>
      </c>
      <c r="D47" s="331" t="str">
        <f>IF(B38="","",VLOOKUP(B38,data!$A$1:$CA$300,26,FALSE))</f>
        <v>年中無休</v>
      </c>
      <c r="E47" s="332"/>
      <c r="F47" s="333"/>
      <c r="G47" s="314"/>
      <c r="H47" s="314"/>
      <c r="I47" s="314"/>
      <c r="J47" s="314"/>
      <c r="K47" s="310"/>
      <c r="L47" s="307"/>
      <c r="M47" s="310"/>
      <c r="N47" s="307"/>
      <c r="O47" s="310"/>
      <c r="P47" s="307"/>
      <c r="Q47" s="310"/>
      <c r="R47" s="307"/>
      <c r="S47" s="310"/>
      <c r="T47" s="307"/>
      <c r="U47" s="310"/>
      <c r="V47" s="307"/>
      <c r="W47" s="310"/>
      <c r="X47" s="307"/>
      <c r="Y47" s="310"/>
      <c r="Z47" s="307"/>
      <c r="AA47" s="308"/>
      <c r="AB47" s="309"/>
    </row>
    <row r="48" spans="2:28" ht="33.75" customHeight="1">
      <c r="B48" s="311">
        <v>61</v>
      </c>
      <c r="C48" s="50" t="s">
        <v>462</v>
      </c>
      <c r="D48" s="334" t="str">
        <f>IF(B48="","",VLOOKUP(B48,data!$A$1:$CA$300,9,FALSE))</f>
        <v>特別養護老人ホーム
広青苑</v>
      </c>
      <c r="E48" s="335"/>
      <c r="F48" s="336"/>
      <c r="G48" s="314" t="str">
        <f>IF(B48="","",VLOOKUP(B48,data!$A$1:$CA$300,73,FALSE))</f>
        <v>80</v>
      </c>
      <c r="H48" s="314" t="str">
        <f>IF(B48="","",VLOOKUP(B48,data!$A$1:$CA$300,74,FALSE))</f>
        <v>40</v>
      </c>
      <c r="I48" s="314" t="str">
        <f>IF(B48="","",VLOOKUP(B48,data!$A$1:$CA$300,75,FALSE))</f>
        <v>4</v>
      </c>
      <c r="J48" s="314" t="str">
        <f>IF(B48="","",VLOOKUP(B48,data!$A$1:$CA$300,76,FALSE))</f>
        <v>36</v>
      </c>
      <c r="K48" s="310" t="str">
        <f>IF(B48="","",VLOOKUP(B48,data!$A$1:$CA$300,31,FALSE))</f>
        <v>○</v>
      </c>
      <c r="L48" s="307" t="str">
        <f>IF(B48="","",VLOOKUP(B48,data!$A$1:$CA$300,33,FALSE))</f>
        <v>○</v>
      </c>
      <c r="M48" s="310" t="str">
        <f>IF(B48="","",VLOOKUP(B48,data!$A$1:$CA$300,35,FALSE))</f>
        <v>○</v>
      </c>
      <c r="N48" s="307" t="str">
        <f>IF(B48="","",VLOOKUP(B48,data!$A$1:$CA$300,37,FALSE))</f>
        <v>○</v>
      </c>
      <c r="O48" s="310" t="str">
        <f>IF(B48="","",VLOOKUP(B48,data!$A$1:$CA$300,39,FALSE))</f>
        <v>○</v>
      </c>
      <c r="P48" s="307" t="str">
        <f>IF(B48="","",VLOOKUP(B48,data!$A$1:$CA$300,41,FALSE))</f>
        <v>×</v>
      </c>
      <c r="Q48" s="310" t="str">
        <f>IF(B48="","",VLOOKUP(B48,data!$A$1:$CA$300,43,FALSE))</f>
        <v>×</v>
      </c>
      <c r="R48" s="307" t="str">
        <f>IF(B48="","",VLOOKUP(B48,data!$A$1:$CA$300,45,FALSE))</f>
        <v>×</v>
      </c>
      <c r="S48" s="310" t="str">
        <f>IF(B48="","",VLOOKUP(B48,data!$A$1:$CA$300,47,FALSE))</f>
        <v>○</v>
      </c>
      <c r="T48" s="307" t="str">
        <f>IF(B48="","",VLOOKUP(B48,data!$A$1:$CA$300,49,FALSE))</f>
        <v>要相談</v>
      </c>
      <c r="U48" s="310" t="str">
        <f>IF(B48="","",VLOOKUP(B48,data!$A$1:$CA$300,51,FALSE))</f>
        <v>○</v>
      </c>
      <c r="V48" s="307" t="str">
        <f>IF(B48="","",VLOOKUP(B48,data!$A$1:$CA$300,53,FALSE))</f>
        <v>要相談</v>
      </c>
      <c r="W48" s="310" t="str">
        <f>IF(B48="","",VLOOKUP(B48,data!$A$1:$CA$300,55,FALSE))</f>
        <v>○</v>
      </c>
      <c r="X48" s="307" t="str">
        <f>IF(B48="","",VLOOKUP(B48,data!$A$1:$CA$300,57,FALSE))</f>
        <v>○</v>
      </c>
      <c r="Y48" s="310" t="str">
        <f>IF(B48="","",VLOOKUP(B48,data!$A$1:$CA$300,59,FALSE))</f>
        <v>要相談</v>
      </c>
      <c r="Z48" s="307" t="str">
        <f>IF(B48="","",VLOOKUP(B48,data!$A$1:$CA$300,61,FALSE))</f>
        <v>×</v>
      </c>
      <c r="AA48" s="308" t="str">
        <f>IF(B48="","",VLOOKUP(B48,data!$A$1:$CA$300,77,FALSE))</f>
        <v>秋田市
男鹿市
潟上市
五城目町
八郎潟町
井川町
三種町</v>
      </c>
      <c r="AB48" s="309" t="str">
        <f>IF(B48="","",VLOOKUP(B48,data!$A$1:$CA$300,78,FALSE))</f>
        <v/>
      </c>
    </row>
    <row r="49" spans="2:28" ht="15" customHeight="1">
      <c r="B49" s="312"/>
      <c r="C49" s="51" t="s">
        <v>637</v>
      </c>
      <c r="D49" s="337" t="str">
        <f>IF(B48="","",VLOOKUP(B48,data!$A$1:$CA$300,10,FALSE))</f>
        <v>018-1723</v>
      </c>
      <c r="E49" s="338"/>
      <c r="F49" s="339"/>
      <c r="G49" s="314"/>
      <c r="H49" s="314"/>
      <c r="I49" s="314"/>
      <c r="J49" s="314"/>
      <c r="K49" s="310"/>
      <c r="L49" s="307"/>
      <c r="M49" s="310"/>
      <c r="N49" s="307"/>
      <c r="O49" s="310"/>
      <c r="P49" s="307"/>
      <c r="Q49" s="310"/>
      <c r="R49" s="307"/>
      <c r="S49" s="310"/>
      <c r="T49" s="307"/>
      <c r="U49" s="310"/>
      <c r="V49" s="307"/>
      <c r="W49" s="310"/>
      <c r="X49" s="307"/>
      <c r="Y49" s="310"/>
      <c r="Z49" s="307"/>
      <c r="AA49" s="308"/>
      <c r="AB49" s="309"/>
    </row>
    <row r="50" spans="2:28" ht="13.5" customHeight="1">
      <c r="B50" s="312"/>
      <c r="C50" s="315" t="s">
        <v>515</v>
      </c>
      <c r="D50" s="316" t="str">
        <f>IF(B48="","",VLOOKUP(B48,data!$A$1:$CA$300,11,FALSE))</f>
        <v>五城目町上樋口字樽沢137</v>
      </c>
      <c r="E50" s="317"/>
      <c r="F50" s="318"/>
      <c r="G50" s="314"/>
      <c r="H50" s="314"/>
      <c r="I50" s="314"/>
      <c r="J50" s="314"/>
      <c r="K50" s="310"/>
      <c r="L50" s="307"/>
      <c r="M50" s="310"/>
      <c r="N50" s="307"/>
      <c r="O50" s="310"/>
      <c r="P50" s="307"/>
      <c r="Q50" s="310"/>
      <c r="R50" s="307"/>
      <c r="S50" s="310"/>
      <c r="T50" s="307"/>
      <c r="U50" s="310"/>
      <c r="V50" s="307"/>
      <c r="W50" s="310"/>
      <c r="X50" s="307"/>
      <c r="Y50" s="310"/>
      <c r="Z50" s="307"/>
      <c r="AA50" s="308"/>
      <c r="AB50" s="309"/>
    </row>
    <row r="51" spans="2:28" ht="13.5" customHeight="1">
      <c r="B51" s="312"/>
      <c r="C51" s="315"/>
      <c r="D51" s="316"/>
      <c r="E51" s="317"/>
      <c r="F51" s="318"/>
      <c r="G51" s="314"/>
      <c r="H51" s="314"/>
      <c r="I51" s="314"/>
      <c r="J51" s="314"/>
      <c r="K51" s="310"/>
      <c r="L51" s="307"/>
      <c r="M51" s="310"/>
      <c r="N51" s="307"/>
      <c r="O51" s="310"/>
      <c r="P51" s="307"/>
      <c r="Q51" s="310"/>
      <c r="R51" s="307"/>
      <c r="S51" s="310"/>
      <c r="T51" s="307"/>
      <c r="U51" s="310"/>
      <c r="V51" s="307"/>
      <c r="W51" s="310"/>
      <c r="X51" s="307"/>
      <c r="Y51" s="310"/>
      <c r="Z51" s="307"/>
      <c r="AA51" s="308"/>
      <c r="AB51" s="309"/>
    </row>
    <row r="52" spans="2:28" ht="3.75" customHeight="1">
      <c r="B52" s="312"/>
      <c r="C52" s="51"/>
      <c r="D52" s="53"/>
      <c r="E52" s="55"/>
      <c r="F52" s="60"/>
      <c r="G52" s="314"/>
      <c r="H52" s="314"/>
      <c r="I52" s="314"/>
      <c r="J52" s="314"/>
      <c r="K52" s="310"/>
      <c r="L52" s="307"/>
      <c r="M52" s="310"/>
      <c r="N52" s="307"/>
      <c r="O52" s="310"/>
      <c r="P52" s="307"/>
      <c r="Q52" s="310"/>
      <c r="R52" s="307"/>
      <c r="S52" s="310"/>
      <c r="T52" s="307"/>
      <c r="U52" s="310"/>
      <c r="V52" s="307"/>
      <c r="W52" s="310"/>
      <c r="X52" s="307"/>
      <c r="Y52" s="310"/>
      <c r="Z52" s="307"/>
      <c r="AA52" s="308"/>
      <c r="AB52" s="309"/>
    </row>
    <row r="53" spans="2:28" ht="13.5" customHeight="1">
      <c r="B53" s="312"/>
      <c r="C53" s="51" t="s">
        <v>526</v>
      </c>
      <c r="D53" s="340" t="str">
        <f>IF(B48="","",VLOOKUP(B48,data!$A$1:$CA$300,12,FALSE))</f>
        <v>018-852-5400</v>
      </c>
      <c r="E53" s="341"/>
      <c r="F53" s="342"/>
      <c r="G53" s="314"/>
      <c r="H53" s="314"/>
      <c r="I53" s="314"/>
      <c r="J53" s="314"/>
      <c r="K53" s="310"/>
      <c r="L53" s="307"/>
      <c r="M53" s="310"/>
      <c r="N53" s="307"/>
      <c r="O53" s="310"/>
      <c r="P53" s="307"/>
      <c r="Q53" s="310"/>
      <c r="R53" s="307"/>
      <c r="S53" s="310"/>
      <c r="T53" s="307"/>
      <c r="U53" s="310"/>
      <c r="V53" s="307"/>
      <c r="W53" s="310"/>
      <c r="X53" s="307"/>
      <c r="Y53" s="310"/>
      <c r="Z53" s="307"/>
      <c r="AA53" s="308"/>
      <c r="AB53" s="309"/>
    </row>
    <row r="54" spans="2:28" ht="13.5" customHeight="1">
      <c r="B54" s="312"/>
      <c r="C54" s="51" t="s">
        <v>1184</v>
      </c>
      <c r="D54" s="340" t="str">
        <f>IF(B48="","",VLOOKUP(B48,data!$A$1:$CA$300,13,FALSE))</f>
        <v>018-852-5011</v>
      </c>
      <c r="E54" s="341"/>
      <c r="F54" s="342"/>
      <c r="G54" s="314"/>
      <c r="H54" s="314"/>
      <c r="I54" s="314"/>
      <c r="J54" s="314"/>
      <c r="K54" s="310"/>
      <c r="L54" s="307"/>
      <c r="M54" s="310"/>
      <c r="N54" s="307"/>
      <c r="O54" s="310"/>
      <c r="P54" s="307"/>
      <c r="Q54" s="310"/>
      <c r="R54" s="307"/>
      <c r="S54" s="310"/>
      <c r="T54" s="307"/>
      <c r="U54" s="310"/>
      <c r="V54" s="307"/>
      <c r="W54" s="310"/>
      <c r="X54" s="307"/>
      <c r="Y54" s="310"/>
      <c r="Z54" s="307"/>
      <c r="AA54" s="308"/>
      <c r="AB54" s="309"/>
    </row>
    <row r="55" spans="2:28" ht="3.75" customHeight="1">
      <c r="B55" s="312"/>
      <c r="C55" s="51"/>
      <c r="D55" s="53"/>
      <c r="E55" s="55"/>
      <c r="F55" s="60"/>
      <c r="G55" s="314"/>
      <c r="H55" s="314"/>
      <c r="I55" s="314"/>
      <c r="J55" s="314"/>
      <c r="K55" s="310"/>
      <c r="L55" s="307"/>
      <c r="M55" s="310"/>
      <c r="N55" s="307"/>
      <c r="O55" s="310"/>
      <c r="P55" s="307"/>
      <c r="Q55" s="310"/>
      <c r="R55" s="307"/>
      <c r="S55" s="310"/>
      <c r="T55" s="307"/>
      <c r="U55" s="310"/>
      <c r="V55" s="307"/>
      <c r="W55" s="310"/>
      <c r="X55" s="307"/>
      <c r="Y55" s="310"/>
      <c r="Z55" s="307"/>
      <c r="AA55" s="308"/>
      <c r="AB55" s="309"/>
    </row>
    <row r="56" spans="2:28" ht="13.5" customHeight="1">
      <c r="B56" s="312"/>
      <c r="C56" s="51" t="s">
        <v>326</v>
      </c>
      <c r="D56" s="54" t="str">
        <f>IF(B48="","",VLOOKUP(B48,data!$A$1:$CA$300,24,FALSE))</f>
        <v>08:30</v>
      </c>
      <c r="E56" s="57" t="s">
        <v>8</v>
      </c>
      <c r="F56" s="59" t="str">
        <f>IF(B48="","",VLOOKUP(B48,data!$A$1:$CA$300,25,FALSE))</f>
        <v>17:30</v>
      </c>
      <c r="G56" s="314"/>
      <c r="H56" s="314"/>
      <c r="I56" s="314"/>
      <c r="J56" s="314"/>
      <c r="K56" s="310"/>
      <c r="L56" s="307"/>
      <c r="M56" s="310"/>
      <c r="N56" s="307"/>
      <c r="O56" s="310"/>
      <c r="P56" s="307"/>
      <c r="Q56" s="310"/>
      <c r="R56" s="307"/>
      <c r="S56" s="310"/>
      <c r="T56" s="307"/>
      <c r="U56" s="310"/>
      <c r="V56" s="307"/>
      <c r="W56" s="310"/>
      <c r="X56" s="307"/>
      <c r="Y56" s="310"/>
      <c r="Z56" s="307"/>
      <c r="AA56" s="308"/>
      <c r="AB56" s="309"/>
    </row>
    <row r="57" spans="2:28" ht="27" customHeight="1">
      <c r="B57" s="313"/>
      <c r="C57" s="52" t="s">
        <v>1185</v>
      </c>
      <c r="D57" s="331" t="str">
        <f>IF(B48="","",VLOOKUP(B48,data!$A$1:$CA$300,26,FALSE))</f>
        <v>土曜、日曜、祝日、
年末年始</v>
      </c>
      <c r="E57" s="332"/>
      <c r="F57" s="333"/>
      <c r="G57" s="314"/>
      <c r="H57" s="314"/>
      <c r="I57" s="314"/>
      <c r="J57" s="314"/>
      <c r="K57" s="310"/>
      <c r="L57" s="307"/>
      <c r="M57" s="310"/>
      <c r="N57" s="307"/>
      <c r="O57" s="310"/>
      <c r="P57" s="307"/>
      <c r="Q57" s="310"/>
      <c r="R57" s="307"/>
      <c r="S57" s="310"/>
      <c r="T57" s="307"/>
      <c r="U57" s="310"/>
      <c r="V57" s="307"/>
      <c r="W57" s="310"/>
      <c r="X57" s="307"/>
      <c r="Y57" s="310"/>
      <c r="Z57" s="307"/>
      <c r="AA57" s="308"/>
      <c r="AB57" s="309"/>
    </row>
    <row r="58" spans="2:28" ht="33.75" customHeight="1">
      <c r="B58" s="311">
        <v>62</v>
      </c>
      <c r="C58" s="50" t="s">
        <v>462</v>
      </c>
      <c r="D58" s="334" t="str">
        <f>IF(B58="","",VLOOKUP(B58,data!$A$1:$CA$300,9,FALSE))</f>
        <v>特別養護老人ホーム
うたせ苑</v>
      </c>
      <c r="E58" s="335"/>
      <c r="F58" s="336"/>
      <c r="G58" s="314" t="str">
        <f>IF(B58="","",VLOOKUP(B58,data!$A$1:$CA$300,73,FALSE))</f>
        <v>50</v>
      </c>
      <c r="H58" s="314" t="str">
        <f>IF(B58="","",VLOOKUP(B58,data!$A$1:$CA$300,74,FALSE))</f>
        <v>6</v>
      </c>
      <c r="I58" s="314" t="str">
        <f>IF(B58="","",VLOOKUP(B58,data!$A$1:$CA$300,75,FALSE))</f>
        <v>4</v>
      </c>
      <c r="J58" s="314" t="str">
        <f>IF(B58="","",VLOOKUP(B58,data!$A$1:$CA$300,76,FALSE))</f>
        <v>40</v>
      </c>
      <c r="K58" s="310" t="str">
        <f>IF(B58="","",VLOOKUP(B58,data!$A$1:$CA$300,31,FALSE))</f>
        <v>要相談</v>
      </c>
      <c r="L58" s="307" t="str">
        <f>IF(B58="","",VLOOKUP(B58,data!$A$1:$CA$300,33,FALSE))</f>
        <v>要相談</v>
      </c>
      <c r="M58" s="310" t="str">
        <f>IF(B58="","",VLOOKUP(B58,data!$A$1:$CA$300,35,FALSE))</f>
        <v>要相談</v>
      </c>
      <c r="N58" s="307" t="str">
        <f>IF(B58="","",VLOOKUP(B58,data!$A$1:$CA$300,37,FALSE))</f>
        <v>要相談</v>
      </c>
      <c r="O58" s="310" t="str">
        <f>IF(B58="","",VLOOKUP(B58,data!$A$1:$CA$300,39,FALSE))</f>
        <v>×</v>
      </c>
      <c r="P58" s="307" t="str">
        <f>IF(B58="","",VLOOKUP(B58,data!$A$1:$CA$300,41,FALSE))</f>
        <v>×</v>
      </c>
      <c r="Q58" s="310" t="str">
        <f>IF(B58="","",VLOOKUP(B58,data!$A$1:$CA$300,43,FALSE))</f>
        <v>×</v>
      </c>
      <c r="R58" s="307" t="str">
        <f>IF(B58="","",VLOOKUP(B58,data!$A$1:$CA$300,45,FALSE))</f>
        <v>×</v>
      </c>
      <c r="S58" s="310" t="str">
        <f>IF(B58="","",VLOOKUP(B58,data!$A$1:$CA$300,47,FALSE))</f>
        <v>○</v>
      </c>
      <c r="T58" s="307" t="str">
        <f>IF(B58="","",VLOOKUP(B58,data!$A$1:$CA$300,49,FALSE))</f>
        <v>○</v>
      </c>
      <c r="U58" s="310" t="str">
        <f>IF(B58="","",VLOOKUP(B58,data!$A$1:$CA$300,51,FALSE))</f>
        <v>×</v>
      </c>
      <c r="V58" s="307" t="str">
        <f>IF(B58="","",VLOOKUP(B58,data!$A$1:$CA$300,53,FALSE))</f>
        <v>要相談</v>
      </c>
      <c r="W58" s="310" t="str">
        <f>IF(B58="","",VLOOKUP(B58,data!$A$1:$CA$300,55,FALSE))</f>
        <v>○</v>
      </c>
      <c r="X58" s="307" t="str">
        <f>IF(B58="","",VLOOKUP(B58,data!$A$1:$CA$300,57,FALSE))</f>
        <v>○</v>
      </c>
      <c r="Y58" s="310" t="str">
        <f>IF(B58="","",VLOOKUP(B58,data!$A$1:$CA$300,59,FALSE))</f>
        <v>○</v>
      </c>
      <c r="Z58" s="307" t="str">
        <f>IF(B58="","",VLOOKUP(B58,data!$A$1:$CA$300,61,FALSE))</f>
        <v>×</v>
      </c>
      <c r="AA58" s="308" t="str">
        <f>IF(B58="","",VLOOKUP(B58,data!$A$1:$CA$300,77,FALSE))</f>
        <v>五城目町
井川町
八郎潟町
大潟村
潟上市
男鹿市
秋田市
三種町</v>
      </c>
      <c r="AB58" s="309" t="str">
        <f>IF(B58="","",VLOOKUP(B58,data!$A$1:$CA$300,78,FALSE))</f>
        <v/>
      </c>
    </row>
    <row r="59" spans="2:28" ht="15" customHeight="1">
      <c r="B59" s="312"/>
      <c r="C59" s="51" t="s">
        <v>637</v>
      </c>
      <c r="D59" s="337" t="str">
        <f>IF(B58="","",VLOOKUP(B58,data!$A$1:$CA$300,10,FALSE))</f>
        <v>018-1601</v>
      </c>
      <c r="E59" s="338"/>
      <c r="F59" s="339"/>
      <c r="G59" s="314"/>
      <c r="H59" s="314"/>
      <c r="I59" s="314"/>
      <c r="J59" s="314"/>
      <c r="K59" s="310"/>
      <c r="L59" s="307"/>
      <c r="M59" s="310"/>
      <c r="N59" s="307"/>
      <c r="O59" s="310"/>
      <c r="P59" s="307"/>
      <c r="Q59" s="310"/>
      <c r="R59" s="307"/>
      <c r="S59" s="310"/>
      <c r="T59" s="307"/>
      <c r="U59" s="310"/>
      <c r="V59" s="307"/>
      <c r="W59" s="310"/>
      <c r="X59" s="307"/>
      <c r="Y59" s="310"/>
      <c r="Z59" s="307"/>
      <c r="AA59" s="308"/>
      <c r="AB59" s="309"/>
    </row>
    <row r="60" spans="2:28" ht="13.5" customHeight="1">
      <c r="B60" s="312"/>
      <c r="C60" s="315" t="s">
        <v>515</v>
      </c>
      <c r="D60" s="316" t="str">
        <f>IF(B58="","",VLOOKUP(B58,data!$A$1:$CA$300,11,FALSE))</f>
        <v>八郎潟町真坂字沢田122</v>
      </c>
      <c r="E60" s="317"/>
      <c r="F60" s="318"/>
      <c r="G60" s="314"/>
      <c r="H60" s="314"/>
      <c r="I60" s="314"/>
      <c r="J60" s="314"/>
      <c r="K60" s="310"/>
      <c r="L60" s="307"/>
      <c r="M60" s="310"/>
      <c r="N60" s="307"/>
      <c r="O60" s="310"/>
      <c r="P60" s="307"/>
      <c r="Q60" s="310"/>
      <c r="R60" s="307"/>
      <c r="S60" s="310"/>
      <c r="T60" s="307"/>
      <c r="U60" s="310"/>
      <c r="V60" s="307"/>
      <c r="W60" s="310"/>
      <c r="X60" s="307"/>
      <c r="Y60" s="310"/>
      <c r="Z60" s="307"/>
      <c r="AA60" s="308"/>
      <c r="AB60" s="309"/>
    </row>
    <row r="61" spans="2:28" ht="13.5" customHeight="1">
      <c r="B61" s="312"/>
      <c r="C61" s="315"/>
      <c r="D61" s="316"/>
      <c r="E61" s="317"/>
      <c r="F61" s="318"/>
      <c r="G61" s="314"/>
      <c r="H61" s="314"/>
      <c r="I61" s="314"/>
      <c r="J61" s="314"/>
      <c r="K61" s="310"/>
      <c r="L61" s="307"/>
      <c r="M61" s="310"/>
      <c r="N61" s="307"/>
      <c r="O61" s="310"/>
      <c r="P61" s="307"/>
      <c r="Q61" s="310"/>
      <c r="R61" s="307"/>
      <c r="S61" s="310"/>
      <c r="T61" s="307"/>
      <c r="U61" s="310"/>
      <c r="V61" s="307"/>
      <c r="W61" s="310"/>
      <c r="X61" s="307"/>
      <c r="Y61" s="310"/>
      <c r="Z61" s="307"/>
      <c r="AA61" s="308"/>
      <c r="AB61" s="309"/>
    </row>
    <row r="62" spans="2:28" ht="3.75" customHeight="1">
      <c r="B62" s="312"/>
      <c r="C62" s="51"/>
      <c r="D62" s="53"/>
      <c r="E62" s="55"/>
      <c r="F62" s="60"/>
      <c r="G62" s="314"/>
      <c r="H62" s="314"/>
      <c r="I62" s="314"/>
      <c r="J62" s="314"/>
      <c r="K62" s="310"/>
      <c r="L62" s="307"/>
      <c r="M62" s="310"/>
      <c r="N62" s="307"/>
      <c r="O62" s="310"/>
      <c r="P62" s="307"/>
      <c r="Q62" s="310"/>
      <c r="R62" s="307"/>
      <c r="S62" s="310"/>
      <c r="T62" s="307"/>
      <c r="U62" s="310"/>
      <c r="V62" s="307"/>
      <c r="W62" s="310"/>
      <c r="X62" s="307"/>
      <c r="Y62" s="310"/>
      <c r="Z62" s="307"/>
      <c r="AA62" s="308"/>
      <c r="AB62" s="309"/>
    </row>
    <row r="63" spans="2:28" ht="13.5" customHeight="1">
      <c r="B63" s="312"/>
      <c r="C63" s="51" t="s">
        <v>526</v>
      </c>
      <c r="D63" s="340" t="str">
        <f>IF(B58="","",VLOOKUP(B58,data!$A$1:$CA$300,12,FALSE))</f>
        <v>018-855-4110</v>
      </c>
      <c r="E63" s="341"/>
      <c r="F63" s="342"/>
      <c r="G63" s="314"/>
      <c r="H63" s="314"/>
      <c r="I63" s="314"/>
      <c r="J63" s="314"/>
      <c r="K63" s="310"/>
      <c r="L63" s="307"/>
      <c r="M63" s="310"/>
      <c r="N63" s="307"/>
      <c r="O63" s="310"/>
      <c r="P63" s="307"/>
      <c r="Q63" s="310"/>
      <c r="R63" s="307"/>
      <c r="S63" s="310"/>
      <c r="T63" s="307"/>
      <c r="U63" s="310"/>
      <c r="V63" s="307"/>
      <c r="W63" s="310"/>
      <c r="X63" s="307"/>
      <c r="Y63" s="310"/>
      <c r="Z63" s="307"/>
      <c r="AA63" s="308"/>
      <c r="AB63" s="309"/>
    </row>
    <row r="64" spans="2:28" ht="13.5" customHeight="1">
      <c r="B64" s="312"/>
      <c r="C64" s="51" t="s">
        <v>1184</v>
      </c>
      <c r="D64" s="340" t="str">
        <f>IF(B58="","",VLOOKUP(B58,data!$A$1:$CA$300,13,FALSE))</f>
        <v>018-855-4113</v>
      </c>
      <c r="E64" s="341"/>
      <c r="F64" s="342"/>
      <c r="G64" s="314"/>
      <c r="H64" s="314"/>
      <c r="I64" s="314"/>
      <c r="J64" s="314"/>
      <c r="K64" s="310"/>
      <c r="L64" s="307"/>
      <c r="M64" s="310"/>
      <c r="N64" s="307"/>
      <c r="O64" s="310"/>
      <c r="P64" s="307"/>
      <c r="Q64" s="310"/>
      <c r="R64" s="307"/>
      <c r="S64" s="310"/>
      <c r="T64" s="307"/>
      <c r="U64" s="310"/>
      <c r="V64" s="307"/>
      <c r="W64" s="310"/>
      <c r="X64" s="307"/>
      <c r="Y64" s="310"/>
      <c r="Z64" s="307"/>
      <c r="AA64" s="308"/>
      <c r="AB64" s="309"/>
    </row>
    <row r="65" spans="2:28" ht="3.75" customHeight="1">
      <c r="B65" s="312"/>
      <c r="C65" s="51"/>
      <c r="D65" s="53"/>
      <c r="E65" s="55"/>
      <c r="F65" s="60"/>
      <c r="G65" s="314"/>
      <c r="H65" s="314"/>
      <c r="I65" s="314"/>
      <c r="J65" s="314"/>
      <c r="K65" s="310"/>
      <c r="L65" s="307"/>
      <c r="M65" s="310"/>
      <c r="N65" s="307"/>
      <c r="O65" s="310"/>
      <c r="P65" s="307"/>
      <c r="Q65" s="310"/>
      <c r="R65" s="307"/>
      <c r="S65" s="310"/>
      <c r="T65" s="307"/>
      <c r="U65" s="310"/>
      <c r="V65" s="307"/>
      <c r="W65" s="310"/>
      <c r="X65" s="307"/>
      <c r="Y65" s="310"/>
      <c r="Z65" s="307"/>
      <c r="AA65" s="308"/>
      <c r="AB65" s="309"/>
    </row>
    <row r="66" spans="2:28" ht="13.5" customHeight="1">
      <c r="B66" s="312"/>
      <c r="C66" s="51" t="s">
        <v>326</v>
      </c>
      <c r="D66" s="54" t="str">
        <f>IF(B58="","",VLOOKUP(B58,data!$A$1:$CA$300,24,FALSE))</f>
        <v>08:30</v>
      </c>
      <c r="E66" s="57" t="s">
        <v>8</v>
      </c>
      <c r="F66" s="59" t="str">
        <f>IF(B58="","",VLOOKUP(B58,data!$A$1:$CA$300,25,FALSE))</f>
        <v>17:30</v>
      </c>
      <c r="G66" s="314"/>
      <c r="H66" s="314"/>
      <c r="I66" s="314"/>
      <c r="J66" s="314"/>
      <c r="K66" s="310"/>
      <c r="L66" s="307"/>
      <c r="M66" s="310"/>
      <c r="N66" s="307"/>
      <c r="O66" s="310"/>
      <c r="P66" s="307"/>
      <c r="Q66" s="310"/>
      <c r="R66" s="307"/>
      <c r="S66" s="310"/>
      <c r="T66" s="307"/>
      <c r="U66" s="310"/>
      <c r="V66" s="307"/>
      <c r="W66" s="310"/>
      <c r="X66" s="307"/>
      <c r="Y66" s="310"/>
      <c r="Z66" s="307"/>
      <c r="AA66" s="308"/>
      <c r="AB66" s="309"/>
    </row>
    <row r="67" spans="2:28" ht="27" customHeight="1">
      <c r="B67" s="313"/>
      <c r="C67" s="52" t="s">
        <v>1185</v>
      </c>
      <c r="D67" s="331" t="str">
        <f>IF(B58="","",VLOOKUP(B58,data!$A$1:$CA$300,26,FALSE))</f>
        <v>年中無休</v>
      </c>
      <c r="E67" s="332"/>
      <c r="F67" s="333"/>
      <c r="G67" s="314"/>
      <c r="H67" s="314"/>
      <c r="I67" s="314"/>
      <c r="J67" s="314"/>
      <c r="K67" s="310"/>
      <c r="L67" s="307"/>
      <c r="M67" s="310"/>
      <c r="N67" s="307"/>
      <c r="O67" s="310"/>
      <c r="P67" s="307"/>
      <c r="Q67" s="310"/>
      <c r="R67" s="307"/>
      <c r="S67" s="310"/>
      <c r="T67" s="307"/>
      <c r="U67" s="310"/>
      <c r="V67" s="307"/>
      <c r="W67" s="310"/>
      <c r="X67" s="307"/>
      <c r="Y67" s="310"/>
      <c r="Z67" s="307"/>
      <c r="AA67" s="308"/>
      <c r="AB67" s="309"/>
    </row>
    <row r="68" spans="2:28" ht="33.75" customHeight="1">
      <c r="B68" s="311">
        <v>63</v>
      </c>
      <c r="C68" s="50" t="s">
        <v>462</v>
      </c>
      <c r="D68" s="343" t="str">
        <f>IF(B68="","",VLOOKUP(B68,data!$A$1:$CA$300,9,FALSE))</f>
        <v>大潟村特別養護老人ホーム
ひだまり苑</v>
      </c>
      <c r="E68" s="344"/>
      <c r="F68" s="345"/>
      <c r="G68" s="314" t="str">
        <f>IF(B68="","",VLOOKUP(B68,data!$A$1:$CA$300,73,FALSE))</f>
        <v>50</v>
      </c>
      <c r="H68" s="314" t="str">
        <f>IF(B68="","",VLOOKUP(B68,data!$A$1:$CA$300,74,FALSE))</f>
        <v>14</v>
      </c>
      <c r="I68" s="314" t="str">
        <f>IF(B68="","",VLOOKUP(B68,data!$A$1:$CA$300,75,FALSE))</f>
        <v>0</v>
      </c>
      <c r="J68" s="314" t="str">
        <f>IF(B68="","",VLOOKUP(B68,data!$A$1:$CA$300,76,FALSE))</f>
        <v>36</v>
      </c>
      <c r="K68" s="310" t="str">
        <f>IF(B68="","",VLOOKUP(B68,data!$A$1:$CA$300,31,FALSE))</f>
        <v>×</v>
      </c>
      <c r="L68" s="307" t="str">
        <f>IF(B68="","",VLOOKUP(B68,data!$A$1:$CA$300,33,FALSE))</f>
        <v>要相談</v>
      </c>
      <c r="M68" s="310" t="str">
        <f>IF(B68="","",VLOOKUP(B68,data!$A$1:$CA$300,35,FALSE))</f>
        <v>○</v>
      </c>
      <c r="N68" s="307" t="str">
        <f>IF(B68="","",VLOOKUP(B68,data!$A$1:$CA$300,37,FALSE))</f>
        <v>要相談</v>
      </c>
      <c r="O68" s="310" t="str">
        <f>IF(B68="","",VLOOKUP(B68,data!$A$1:$CA$300,39,FALSE))</f>
        <v>要相談</v>
      </c>
      <c r="P68" s="307" t="str">
        <f>IF(B68="","",VLOOKUP(B68,data!$A$1:$CA$300,41,FALSE))</f>
        <v>×</v>
      </c>
      <c r="Q68" s="310" t="str">
        <f>IF(B68="","",VLOOKUP(B68,data!$A$1:$CA$300,43,FALSE))</f>
        <v>×</v>
      </c>
      <c r="R68" s="307" t="str">
        <f>IF(B68="","",VLOOKUP(B68,data!$A$1:$CA$300,45,FALSE))</f>
        <v>×</v>
      </c>
      <c r="S68" s="310" t="str">
        <f>IF(B68="","",VLOOKUP(B68,data!$A$1:$CA$300,47,FALSE))</f>
        <v>○</v>
      </c>
      <c r="T68" s="307" t="str">
        <f>IF(B68="","",VLOOKUP(B68,data!$A$1:$CA$300,49,FALSE))</f>
        <v>×</v>
      </c>
      <c r="U68" s="310" t="str">
        <f>IF(B68="","",VLOOKUP(B68,data!$A$1:$CA$300,51,FALSE))</f>
        <v>要相談</v>
      </c>
      <c r="V68" s="307" t="str">
        <f>IF(B68="","",VLOOKUP(B68,data!$A$1:$CA$300,53,FALSE))</f>
        <v>要相談</v>
      </c>
      <c r="W68" s="310" t="str">
        <f>IF(B68="","",VLOOKUP(B68,data!$A$1:$CA$300,55,FALSE))</f>
        <v>要相談</v>
      </c>
      <c r="X68" s="307" t="str">
        <f>IF(B68="","",VLOOKUP(B68,data!$A$1:$CA$300,57,FALSE))</f>
        <v>○</v>
      </c>
      <c r="Y68" s="310" t="str">
        <f>IF(B68="","",VLOOKUP(B68,data!$A$1:$CA$300,59,FALSE))</f>
        <v>要相談</v>
      </c>
      <c r="Z68" s="307" t="str">
        <f>IF(B68="","",VLOOKUP(B68,data!$A$1:$CA$300,61,FALSE))</f>
        <v>×</v>
      </c>
      <c r="AA68" s="308" t="str">
        <f>IF(B68="","",VLOOKUP(B68,data!$A$1:$CA$300,77,FALSE))</f>
        <v>なし</v>
      </c>
      <c r="AB68" s="309" t="str">
        <f>IF(B68="","",VLOOKUP(B68,data!$A$1:$CA$300,78,FALSE))</f>
        <v>温泉を利用したお風呂や自然豊かな緑の中菜の花からはじまる四季折々の花を楽しむことができます。
ゆったりとした安心の日々を提供いたします。</v>
      </c>
    </row>
    <row r="69" spans="2:28" ht="15" customHeight="1">
      <c r="B69" s="312"/>
      <c r="C69" s="51" t="s">
        <v>637</v>
      </c>
      <c r="D69" s="337" t="str">
        <f>IF(B68="","",VLOOKUP(B68,data!$A$1:$CA$300,10,FALSE))</f>
        <v>010-0445</v>
      </c>
      <c r="E69" s="338"/>
      <c r="F69" s="339"/>
      <c r="G69" s="314"/>
      <c r="H69" s="314"/>
      <c r="I69" s="314"/>
      <c r="J69" s="314"/>
      <c r="K69" s="310"/>
      <c r="L69" s="307"/>
      <c r="M69" s="310"/>
      <c r="N69" s="307"/>
      <c r="O69" s="310"/>
      <c r="P69" s="307"/>
      <c r="Q69" s="310"/>
      <c r="R69" s="307"/>
      <c r="S69" s="310"/>
      <c r="T69" s="307"/>
      <c r="U69" s="310"/>
      <c r="V69" s="307"/>
      <c r="W69" s="310"/>
      <c r="X69" s="307"/>
      <c r="Y69" s="310"/>
      <c r="Z69" s="307"/>
      <c r="AA69" s="308"/>
      <c r="AB69" s="309"/>
    </row>
    <row r="70" spans="2:28" ht="13.5" customHeight="1">
      <c r="B70" s="312"/>
      <c r="C70" s="315" t="s">
        <v>515</v>
      </c>
      <c r="D70" s="316" t="str">
        <f>IF(B68="","",VLOOKUP(B68,data!$A$1:$CA$300,11,FALSE))</f>
        <v>大潟村字西3-3</v>
      </c>
      <c r="E70" s="317"/>
      <c r="F70" s="318"/>
      <c r="G70" s="314"/>
      <c r="H70" s="314"/>
      <c r="I70" s="314"/>
      <c r="J70" s="314"/>
      <c r="K70" s="310"/>
      <c r="L70" s="307"/>
      <c r="M70" s="310"/>
      <c r="N70" s="307"/>
      <c r="O70" s="310"/>
      <c r="P70" s="307"/>
      <c r="Q70" s="310"/>
      <c r="R70" s="307"/>
      <c r="S70" s="310"/>
      <c r="T70" s="307"/>
      <c r="U70" s="310"/>
      <c r="V70" s="307"/>
      <c r="W70" s="310"/>
      <c r="X70" s="307"/>
      <c r="Y70" s="310"/>
      <c r="Z70" s="307"/>
      <c r="AA70" s="308"/>
      <c r="AB70" s="309"/>
    </row>
    <row r="71" spans="2:28" ht="13.5" customHeight="1">
      <c r="B71" s="312"/>
      <c r="C71" s="315"/>
      <c r="D71" s="316"/>
      <c r="E71" s="317"/>
      <c r="F71" s="318"/>
      <c r="G71" s="314"/>
      <c r="H71" s="314"/>
      <c r="I71" s="314"/>
      <c r="J71" s="314"/>
      <c r="K71" s="310"/>
      <c r="L71" s="307"/>
      <c r="M71" s="310"/>
      <c r="N71" s="307"/>
      <c r="O71" s="310"/>
      <c r="P71" s="307"/>
      <c r="Q71" s="310"/>
      <c r="R71" s="307"/>
      <c r="S71" s="310"/>
      <c r="T71" s="307"/>
      <c r="U71" s="310"/>
      <c r="V71" s="307"/>
      <c r="W71" s="310"/>
      <c r="X71" s="307"/>
      <c r="Y71" s="310"/>
      <c r="Z71" s="307"/>
      <c r="AA71" s="308"/>
      <c r="AB71" s="309"/>
    </row>
    <row r="72" spans="2:28" ht="3.75" customHeight="1">
      <c r="B72" s="312"/>
      <c r="C72" s="51"/>
      <c r="D72" s="53"/>
      <c r="E72" s="55"/>
      <c r="F72" s="60"/>
      <c r="G72" s="314"/>
      <c r="H72" s="314"/>
      <c r="I72" s="314"/>
      <c r="J72" s="314"/>
      <c r="K72" s="310"/>
      <c r="L72" s="307"/>
      <c r="M72" s="310"/>
      <c r="N72" s="307"/>
      <c r="O72" s="310"/>
      <c r="P72" s="307"/>
      <c r="Q72" s="310"/>
      <c r="R72" s="307"/>
      <c r="S72" s="310"/>
      <c r="T72" s="307"/>
      <c r="U72" s="310"/>
      <c r="V72" s="307"/>
      <c r="W72" s="310"/>
      <c r="X72" s="307"/>
      <c r="Y72" s="310"/>
      <c r="Z72" s="307"/>
      <c r="AA72" s="308"/>
      <c r="AB72" s="309"/>
    </row>
    <row r="73" spans="2:28" ht="13.5" customHeight="1">
      <c r="B73" s="312"/>
      <c r="C73" s="51" t="s">
        <v>526</v>
      </c>
      <c r="D73" s="340" t="str">
        <f>IF(B68="","",VLOOKUP(B68,data!$A$1:$CA$300,12,FALSE))</f>
        <v>0185-22-4311</v>
      </c>
      <c r="E73" s="341"/>
      <c r="F73" s="342"/>
      <c r="G73" s="314"/>
      <c r="H73" s="314"/>
      <c r="I73" s="314"/>
      <c r="J73" s="314"/>
      <c r="K73" s="310"/>
      <c r="L73" s="307"/>
      <c r="M73" s="310"/>
      <c r="N73" s="307"/>
      <c r="O73" s="310"/>
      <c r="P73" s="307"/>
      <c r="Q73" s="310"/>
      <c r="R73" s="307"/>
      <c r="S73" s="310"/>
      <c r="T73" s="307"/>
      <c r="U73" s="310"/>
      <c r="V73" s="307"/>
      <c r="W73" s="310"/>
      <c r="X73" s="307"/>
      <c r="Y73" s="310"/>
      <c r="Z73" s="307"/>
      <c r="AA73" s="308"/>
      <c r="AB73" s="309"/>
    </row>
    <row r="74" spans="2:28" ht="13.5" customHeight="1">
      <c r="B74" s="312"/>
      <c r="C74" s="51" t="s">
        <v>1184</v>
      </c>
      <c r="D74" s="340" t="str">
        <f>IF(B68="","",VLOOKUP(B68,data!$A$1:$CA$300,13,FALSE))</f>
        <v>0185-22-4555</v>
      </c>
      <c r="E74" s="341"/>
      <c r="F74" s="342"/>
      <c r="G74" s="314"/>
      <c r="H74" s="314"/>
      <c r="I74" s="314"/>
      <c r="J74" s="314"/>
      <c r="K74" s="310"/>
      <c r="L74" s="307"/>
      <c r="M74" s="310"/>
      <c r="N74" s="307"/>
      <c r="O74" s="310"/>
      <c r="P74" s="307"/>
      <c r="Q74" s="310"/>
      <c r="R74" s="307"/>
      <c r="S74" s="310"/>
      <c r="T74" s="307"/>
      <c r="U74" s="310"/>
      <c r="V74" s="307"/>
      <c r="W74" s="310"/>
      <c r="X74" s="307"/>
      <c r="Y74" s="310"/>
      <c r="Z74" s="307"/>
      <c r="AA74" s="308"/>
      <c r="AB74" s="309"/>
    </row>
    <row r="75" spans="2:28" ht="3.75" customHeight="1">
      <c r="B75" s="312"/>
      <c r="C75" s="51"/>
      <c r="D75" s="53"/>
      <c r="E75" s="55"/>
      <c r="F75" s="60"/>
      <c r="G75" s="314"/>
      <c r="H75" s="314"/>
      <c r="I75" s="314"/>
      <c r="J75" s="314"/>
      <c r="K75" s="310"/>
      <c r="L75" s="307"/>
      <c r="M75" s="310"/>
      <c r="N75" s="307"/>
      <c r="O75" s="310"/>
      <c r="P75" s="307"/>
      <c r="Q75" s="310"/>
      <c r="R75" s="307"/>
      <c r="S75" s="310"/>
      <c r="T75" s="307"/>
      <c r="U75" s="310"/>
      <c r="V75" s="307"/>
      <c r="W75" s="310"/>
      <c r="X75" s="307"/>
      <c r="Y75" s="310"/>
      <c r="Z75" s="307"/>
      <c r="AA75" s="308"/>
      <c r="AB75" s="309"/>
    </row>
    <row r="76" spans="2:28" ht="13.5" customHeight="1">
      <c r="B76" s="312"/>
      <c r="C76" s="51" t="s">
        <v>326</v>
      </c>
      <c r="D76" s="54" t="str">
        <f>IF(B68="","",VLOOKUP(B68,data!$A$1:$CA$300,24,FALSE))</f>
        <v>08:30</v>
      </c>
      <c r="E76" s="57" t="s">
        <v>8</v>
      </c>
      <c r="F76" s="59" t="str">
        <f>IF(B68="","",VLOOKUP(B68,data!$A$1:$CA$300,25,FALSE))</f>
        <v>17:30</v>
      </c>
      <c r="G76" s="314"/>
      <c r="H76" s="314"/>
      <c r="I76" s="314"/>
      <c r="J76" s="314"/>
      <c r="K76" s="310"/>
      <c r="L76" s="307"/>
      <c r="M76" s="310"/>
      <c r="N76" s="307"/>
      <c r="O76" s="310"/>
      <c r="P76" s="307"/>
      <c r="Q76" s="310"/>
      <c r="R76" s="307"/>
      <c r="S76" s="310"/>
      <c r="T76" s="307"/>
      <c r="U76" s="310"/>
      <c r="V76" s="307"/>
      <c r="W76" s="310"/>
      <c r="X76" s="307"/>
      <c r="Y76" s="310"/>
      <c r="Z76" s="307"/>
      <c r="AA76" s="308"/>
      <c r="AB76" s="309"/>
    </row>
    <row r="77" spans="2:28" ht="27" customHeight="1">
      <c r="B77" s="313"/>
      <c r="C77" s="52" t="s">
        <v>1185</v>
      </c>
      <c r="D77" s="331" t="str">
        <f>IF(B68="","",VLOOKUP(B68,data!$A$1:$CA$300,26,FALSE))</f>
        <v>年中無休</v>
      </c>
      <c r="E77" s="332"/>
      <c r="F77" s="333"/>
      <c r="G77" s="314"/>
      <c r="H77" s="314"/>
      <c r="I77" s="314"/>
      <c r="J77" s="314"/>
      <c r="K77" s="310"/>
      <c r="L77" s="307"/>
      <c r="M77" s="310"/>
      <c r="N77" s="307"/>
      <c r="O77" s="310"/>
      <c r="P77" s="307"/>
      <c r="Q77" s="310"/>
      <c r="R77" s="307"/>
      <c r="S77" s="310"/>
      <c r="T77" s="307"/>
      <c r="U77" s="310"/>
      <c r="V77" s="307"/>
      <c r="W77" s="310"/>
      <c r="X77" s="307"/>
      <c r="Y77" s="310"/>
      <c r="Z77" s="307"/>
      <c r="AA77" s="308"/>
      <c r="AB77" s="309"/>
    </row>
  </sheetData>
  <mergeCells count="236">
    <mergeCell ref="H1:J1"/>
    <mergeCell ref="K1:Z1"/>
    <mergeCell ref="D8:F8"/>
    <mergeCell ref="D9:F9"/>
    <mergeCell ref="D13:F13"/>
    <mergeCell ref="D14:F14"/>
    <mergeCell ref="D17:F17"/>
    <mergeCell ref="D18:F18"/>
    <mergeCell ref="D19:F19"/>
    <mergeCell ref="P2:P7"/>
    <mergeCell ref="Q2:Q7"/>
    <mergeCell ref="R2:R7"/>
    <mergeCell ref="S2:S7"/>
    <mergeCell ref="T2:T7"/>
    <mergeCell ref="U2:U7"/>
    <mergeCell ref="V2:V7"/>
    <mergeCell ref="W2:W7"/>
    <mergeCell ref="X2:X7"/>
    <mergeCell ref="Y2:Y7"/>
    <mergeCell ref="Z2:Z7"/>
    <mergeCell ref="U8:U17"/>
    <mergeCell ref="V8:V17"/>
    <mergeCell ref="W8:W17"/>
    <mergeCell ref="X8:X17"/>
    <mergeCell ref="D53:F53"/>
    <mergeCell ref="D54:F54"/>
    <mergeCell ref="D57:F57"/>
    <mergeCell ref="D23:F23"/>
    <mergeCell ref="D24:F24"/>
    <mergeCell ref="D27:F27"/>
    <mergeCell ref="D28:F28"/>
    <mergeCell ref="D29:F29"/>
    <mergeCell ref="D33:F33"/>
    <mergeCell ref="D34:F34"/>
    <mergeCell ref="D37:F37"/>
    <mergeCell ref="D38:F38"/>
    <mergeCell ref="H2:H7"/>
    <mergeCell ref="I2:I7"/>
    <mergeCell ref="J2:J7"/>
    <mergeCell ref="K2:K7"/>
    <mergeCell ref="L2:L7"/>
    <mergeCell ref="M2:M7"/>
    <mergeCell ref="N2:N7"/>
    <mergeCell ref="O2:O7"/>
    <mergeCell ref="O58:O67"/>
    <mergeCell ref="C20:C21"/>
    <mergeCell ref="D20:F21"/>
    <mergeCell ref="C30:C31"/>
    <mergeCell ref="D30:F31"/>
    <mergeCell ref="C40:C41"/>
    <mergeCell ref="D40:F41"/>
    <mergeCell ref="C50:C51"/>
    <mergeCell ref="D50:F51"/>
    <mergeCell ref="D77:F77"/>
    <mergeCell ref="D58:F58"/>
    <mergeCell ref="D59:F59"/>
    <mergeCell ref="D63:F63"/>
    <mergeCell ref="D64:F64"/>
    <mergeCell ref="D67:F67"/>
    <mergeCell ref="D68:F68"/>
    <mergeCell ref="D69:F69"/>
    <mergeCell ref="D73:F73"/>
    <mergeCell ref="D74:F74"/>
    <mergeCell ref="D39:F39"/>
    <mergeCell ref="D43:F43"/>
    <mergeCell ref="D44:F44"/>
    <mergeCell ref="D47:F47"/>
    <mergeCell ref="D48:F48"/>
    <mergeCell ref="D49:F49"/>
    <mergeCell ref="C70:C71"/>
    <mergeCell ref="D70:F71"/>
    <mergeCell ref="B1:B7"/>
    <mergeCell ref="C1:F7"/>
    <mergeCell ref="G1:G7"/>
    <mergeCell ref="AA1:AA7"/>
    <mergeCell ref="AB1:AB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C10:C11"/>
    <mergeCell ref="D10:F11"/>
    <mergeCell ref="Y8:Y17"/>
    <mergeCell ref="Z8:Z17"/>
    <mergeCell ref="AA8:AA17"/>
    <mergeCell ref="AB8:AB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Z18:Z27"/>
    <mergeCell ref="AA18:AA27"/>
    <mergeCell ref="AB18:AB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Y28:Y37"/>
    <mergeCell ref="Z28:Z37"/>
    <mergeCell ref="AA28:AA37"/>
    <mergeCell ref="AB28:AB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W47"/>
    <mergeCell ref="X38:X47"/>
    <mergeCell ref="Y38:Y47"/>
    <mergeCell ref="Z38:Z47"/>
    <mergeCell ref="AA38:AA47"/>
    <mergeCell ref="AB38:AB47"/>
    <mergeCell ref="B48:B57"/>
    <mergeCell ref="G48:G57"/>
    <mergeCell ref="H48:H5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W57"/>
    <mergeCell ref="X48:X57"/>
    <mergeCell ref="Y48:Y57"/>
    <mergeCell ref="Z48:Z57"/>
    <mergeCell ref="AA48:AA57"/>
    <mergeCell ref="AB48:AB57"/>
    <mergeCell ref="B58:B67"/>
    <mergeCell ref="G58:G67"/>
    <mergeCell ref="H58:H67"/>
    <mergeCell ref="I58:I67"/>
    <mergeCell ref="J58:J67"/>
    <mergeCell ref="K58:K67"/>
    <mergeCell ref="L58:L67"/>
    <mergeCell ref="M58:M67"/>
    <mergeCell ref="N58:N67"/>
    <mergeCell ref="C60:C61"/>
    <mergeCell ref="D60:F61"/>
    <mergeCell ref="W68:W77"/>
    <mergeCell ref="X68:X77"/>
    <mergeCell ref="Y68:Y77"/>
    <mergeCell ref="P58:P67"/>
    <mergeCell ref="Q58:Q67"/>
    <mergeCell ref="R58:R67"/>
    <mergeCell ref="S58:S67"/>
    <mergeCell ref="T58:T67"/>
    <mergeCell ref="U58:U67"/>
    <mergeCell ref="V58:V67"/>
    <mergeCell ref="W58:W67"/>
    <mergeCell ref="X58:X67"/>
    <mergeCell ref="Z68:Z77"/>
    <mergeCell ref="AA68:AA77"/>
    <mergeCell ref="AB68:AB77"/>
    <mergeCell ref="Y58:Y67"/>
    <mergeCell ref="Z58:Z67"/>
    <mergeCell ref="AA58:AA67"/>
    <mergeCell ref="AB58:AB67"/>
    <mergeCell ref="B68:B77"/>
    <mergeCell ref="G68:G77"/>
    <mergeCell ref="H68:H77"/>
    <mergeCell ref="I68:I77"/>
    <mergeCell ref="J68:J77"/>
    <mergeCell ref="K68:K77"/>
    <mergeCell ref="L68:L77"/>
    <mergeCell ref="M68:M77"/>
    <mergeCell ref="N68:N77"/>
    <mergeCell ref="O68:O77"/>
    <mergeCell ref="P68:P77"/>
    <mergeCell ref="Q68:Q77"/>
    <mergeCell ref="R68:R77"/>
    <mergeCell ref="S68:S77"/>
    <mergeCell ref="T68:T77"/>
    <mergeCell ref="U68:U77"/>
    <mergeCell ref="V68:V77"/>
  </mergeCells>
  <phoneticPr fontId="17"/>
  <pageMargins left="0.50314960629921257" right="0.50314960629921257" top="0.35629921259842523" bottom="0.35629921259842523"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57"/>
  <sheetViews>
    <sheetView view="pageBreakPreview" zoomScaleSheetLayoutView="100" workbookViewId="0">
      <pane ySplit="7" topLeftCell="A8" activePane="bottomLeft" state="frozenSplit"/>
      <selection pane="bottomLeft" activeCell="D48" sqref="D48:F48"/>
    </sheetView>
  </sheetViews>
  <sheetFormatPr defaultRowHeight="15" customHeight="1"/>
  <cols>
    <col min="1" max="1" width="1" style="46" customWidth="1"/>
    <col min="2" max="2" width="2.625" style="47" customWidth="1"/>
    <col min="3" max="3" width="12.5" style="48" customWidth="1"/>
    <col min="4" max="4" width="9.375" style="49" customWidth="1"/>
    <col min="5" max="5" width="4.375" style="48" customWidth="1"/>
    <col min="6" max="6" width="9.375" style="48" customWidth="1"/>
    <col min="7" max="7" width="3.125" style="49" customWidth="1"/>
    <col min="8" max="26" width="3.125" style="48" customWidth="1"/>
    <col min="27" max="27" width="9" style="48" customWidth="1"/>
    <col min="28" max="28" width="12.5" style="48" customWidth="1"/>
    <col min="29" max="29" width="9" style="48" customWidth="1"/>
    <col min="30" max="16384" width="9" style="48"/>
  </cols>
  <sheetData>
    <row r="1" spans="2:28" ht="20.25" customHeight="1">
      <c r="B1" s="207" t="s">
        <v>40</v>
      </c>
      <c r="C1" s="319" t="s">
        <v>1277</v>
      </c>
      <c r="D1" s="320"/>
      <c r="E1" s="320"/>
      <c r="F1" s="321"/>
      <c r="G1" s="307" t="s">
        <v>189</v>
      </c>
      <c r="H1" s="348" t="s">
        <v>1172</v>
      </c>
      <c r="I1" s="348"/>
      <c r="J1" s="348"/>
      <c r="K1" s="330" t="s">
        <v>1013</v>
      </c>
      <c r="L1" s="330"/>
      <c r="M1" s="330"/>
      <c r="N1" s="330"/>
      <c r="O1" s="330"/>
      <c r="P1" s="330"/>
      <c r="Q1" s="330"/>
      <c r="R1" s="330"/>
      <c r="S1" s="330"/>
      <c r="T1" s="330"/>
      <c r="U1" s="330"/>
      <c r="V1" s="330"/>
      <c r="W1" s="330"/>
      <c r="X1" s="330"/>
      <c r="Y1" s="330"/>
      <c r="Z1" s="330"/>
      <c r="AA1" s="328" t="s">
        <v>1043</v>
      </c>
      <c r="AB1" s="329" t="s">
        <v>104</v>
      </c>
    </row>
    <row r="2" spans="2:28" ht="11.25" customHeight="1">
      <c r="B2" s="208"/>
      <c r="C2" s="322"/>
      <c r="D2" s="323"/>
      <c r="E2" s="323"/>
      <c r="F2" s="324"/>
      <c r="G2" s="307"/>
      <c r="H2" s="346" t="s">
        <v>1173</v>
      </c>
      <c r="I2" s="346" t="s">
        <v>669</v>
      </c>
      <c r="J2" s="346" t="s">
        <v>1174</v>
      </c>
      <c r="K2" s="347" t="s">
        <v>1032</v>
      </c>
      <c r="L2" s="346" t="s">
        <v>1082</v>
      </c>
      <c r="M2" s="347" t="s">
        <v>1159</v>
      </c>
      <c r="N2" s="346" t="s">
        <v>296</v>
      </c>
      <c r="O2" s="347" t="s">
        <v>1176</v>
      </c>
      <c r="P2" s="346" t="s">
        <v>1177</v>
      </c>
      <c r="Q2" s="347" t="s">
        <v>1106</v>
      </c>
      <c r="R2" s="346" t="s">
        <v>1124</v>
      </c>
      <c r="S2" s="347" t="s">
        <v>41</v>
      </c>
      <c r="T2" s="346" t="s">
        <v>1178</v>
      </c>
      <c r="U2" s="347" t="s">
        <v>1164</v>
      </c>
      <c r="V2" s="346" t="s">
        <v>1068</v>
      </c>
      <c r="W2" s="347" t="s">
        <v>893</v>
      </c>
      <c r="X2" s="346" t="s">
        <v>1179</v>
      </c>
      <c r="Y2" s="347" t="s">
        <v>847</v>
      </c>
      <c r="Z2" s="346" t="s">
        <v>1363</v>
      </c>
      <c r="AA2" s="314"/>
      <c r="AB2" s="330"/>
    </row>
    <row r="3" spans="2:28" ht="11.25" customHeight="1">
      <c r="B3" s="208"/>
      <c r="C3" s="322"/>
      <c r="D3" s="323"/>
      <c r="E3" s="323"/>
      <c r="F3" s="324"/>
      <c r="G3" s="307"/>
      <c r="H3" s="346"/>
      <c r="I3" s="346"/>
      <c r="J3" s="346"/>
      <c r="K3" s="347"/>
      <c r="L3" s="346"/>
      <c r="M3" s="347"/>
      <c r="N3" s="346"/>
      <c r="O3" s="347"/>
      <c r="P3" s="346"/>
      <c r="Q3" s="347"/>
      <c r="R3" s="346"/>
      <c r="S3" s="347"/>
      <c r="T3" s="346"/>
      <c r="U3" s="347"/>
      <c r="V3" s="346"/>
      <c r="W3" s="347"/>
      <c r="X3" s="346"/>
      <c r="Y3" s="347"/>
      <c r="Z3" s="346"/>
      <c r="AA3" s="314"/>
      <c r="AB3" s="330"/>
    </row>
    <row r="4" spans="2:28" ht="11.25" customHeight="1">
      <c r="B4" s="208"/>
      <c r="C4" s="322"/>
      <c r="D4" s="323"/>
      <c r="E4" s="323"/>
      <c r="F4" s="324"/>
      <c r="G4" s="307"/>
      <c r="H4" s="346"/>
      <c r="I4" s="346"/>
      <c r="J4" s="346"/>
      <c r="K4" s="347"/>
      <c r="L4" s="346"/>
      <c r="M4" s="347"/>
      <c r="N4" s="346"/>
      <c r="O4" s="347"/>
      <c r="P4" s="346"/>
      <c r="Q4" s="347"/>
      <c r="R4" s="346"/>
      <c r="S4" s="347"/>
      <c r="T4" s="346"/>
      <c r="U4" s="347"/>
      <c r="V4" s="346"/>
      <c r="W4" s="347"/>
      <c r="X4" s="346"/>
      <c r="Y4" s="347"/>
      <c r="Z4" s="346"/>
      <c r="AA4" s="314"/>
      <c r="AB4" s="330"/>
    </row>
    <row r="5" spans="2:28" ht="11.25" customHeight="1">
      <c r="B5" s="208"/>
      <c r="C5" s="322"/>
      <c r="D5" s="323"/>
      <c r="E5" s="323"/>
      <c r="F5" s="324"/>
      <c r="G5" s="307"/>
      <c r="H5" s="346"/>
      <c r="I5" s="346"/>
      <c r="J5" s="346"/>
      <c r="K5" s="347"/>
      <c r="L5" s="346"/>
      <c r="M5" s="347"/>
      <c r="N5" s="346"/>
      <c r="O5" s="347"/>
      <c r="P5" s="346"/>
      <c r="Q5" s="347"/>
      <c r="R5" s="346"/>
      <c r="S5" s="347"/>
      <c r="T5" s="346"/>
      <c r="U5" s="347"/>
      <c r="V5" s="346"/>
      <c r="W5" s="347"/>
      <c r="X5" s="346"/>
      <c r="Y5" s="347"/>
      <c r="Z5" s="346"/>
      <c r="AA5" s="314"/>
      <c r="AB5" s="330"/>
    </row>
    <row r="6" spans="2:28" ht="11.25" customHeight="1">
      <c r="B6" s="208"/>
      <c r="C6" s="322"/>
      <c r="D6" s="323"/>
      <c r="E6" s="323"/>
      <c r="F6" s="324"/>
      <c r="G6" s="307"/>
      <c r="H6" s="346"/>
      <c r="I6" s="346"/>
      <c r="J6" s="346"/>
      <c r="K6" s="347"/>
      <c r="L6" s="346"/>
      <c r="M6" s="347"/>
      <c r="N6" s="346"/>
      <c r="O6" s="347"/>
      <c r="P6" s="346"/>
      <c r="Q6" s="347"/>
      <c r="R6" s="346"/>
      <c r="S6" s="347"/>
      <c r="T6" s="346"/>
      <c r="U6" s="347"/>
      <c r="V6" s="346"/>
      <c r="W6" s="347"/>
      <c r="X6" s="346"/>
      <c r="Y6" s="347"/>
      <c r="Z6" s="346"/>
      <c r="AA6" s="314"/>
      <c r="AB6" s="330"/>
    </row>
    <row r="7" spans="2:28" ht="11.25" customHeight="1">
      <c r="B7" s="209"/>
      <c r="C7" s="325"/>
      <c r="D7" s="326"/>
      <c r="E7" s="326"/>
      <c r="F7" s="327"/>
      <c r="G7" s="307"/>
      <c r="H7" s="346"/>
      <c r="I7" s="346"/>
      <c r="J7" s="346"/>
      <c r="K7" s="347"/>
      <c r="L7" s="346"/>
      <c r="M7" s="347"/>
      <c r="N7" s="346"/>
      <c r="O7" s="347"/>
      <c r="P7" s="346"/>
      <c r="Q7" s="347"/>
      <c r="R7" s="346"/>
      <c r="S7" s="347"/>
      <c r="T7" s="346"/>
      <c r="U7" s="347"/>
      <c r="V7" s="346"/>
      <c r="W7" s="347"/>
      <c r="X7" s="346"/>
      <c r="Y7" s="347"/>
      <c r="Z7" s="346"/>
      <c r="AA7" s="314"/>
      <c r="AB7" s="330"/>
    </row>
    <row r="8" spans="2:28" ht="33.75" customHeight="1">
      <c r="B8" s="311">
        <v>64</v>
      </c>
      <c r="C8" s="50" t="s">
        <v>462</v>
      </c>
      <c r="D8" s="334" t="str">
        <f>IF(B8="","",VLOOKUP(B8,data!$A$1:$CA$300,9,FALSE))</f>
        <v>老人保健施設
くらかけの里</v>
      </c>
      <c r="E8" s="335"/>
      <c r="F8" s="336"/>
      <c r="G8" s="314" t="str">
        <f>IF(B8="","",VLOOKUP(B8,data!$A$1:$CA$300,73,FALSE))</f>
        <v>100</v>
      </c>
      <c r="H8" s="314" t="str">
        <f>IF(B8="","",VLOOKUP(B8,data!$A$1:$CA$300,74,FALSE))</f>
        <v>3</v>
      </c>
      <c r="I8" s="314" t="str">
        <f>IF(B8="","",VLOOKUP(B8,data!$A$1:$CA$300,75,FALSE))</f>
        <v>6</v>
      </c>
      <c r="J8" s="349" t="str">
        <f>IF(B8="","",VLOOKUP(B8,data!$A$1:$CA$300,76,FALSE))</f>
        <v>88</v>
      </c>
      <c r="K8" s="310" t="str">
        <f>IF(B8="","",VLOOKUP(B8,data!$A$1:$CA$300,31,FALSE))</f>
        <v>○</v>
      </c>
      <c r="L8" s="307" t="str">
        <f>IF(B8="","",VLOOKUP(B8,data!$A$1:$CA$300,33,FALSE))</f>
        <v>○</v>
      </c>
      <c r="M8" s="310" t="str">
        <f>IF(B8="","",VLOOKUP(B8,data!$A$1:$CA$300,35,FALSE))</f>
        <v>○</v>
      </c>
      <c r="N8" s="307" t="str">
        <f>IF(B8="","",VLOOKUP(B8,data!$A$1:$CA$300,37,FALSE))</f>
        <v>要相談</v>
      </c>
      <c r="O8" s="310" t="str">
        <f>IF(B8="","",VLOOKUP(B8,data!$A$1:$CA$300,39,FALSE))</f>
        <v>○</v>
      </c>
      <c r="P8" s="307" t="str">
        <f>IF(B8="","",VLOOKUP(B8,data!$A$1:$CA$300,41,FALSE))</f>
        <v>○</v>
      </c>
      <c r="Q8" s="310" t="str">
        <f>IF(B8="","",VLOOKUP(B8,data!$A$1:$CA$300,43,FALSE))</f>
        <v>×</v>
      </c>
      <c r="R8" s="307" t="str">
        <f>IF(B8="","",VLOOKUP(B8,data!$A$1:$CA$300,45,FALSE))</f>
        <v>×</v>
      </c>
      <c r="S8" s="310" t="str">
        <f>IF(B8="","",VLOOKUP(B8,data!$A$1:$CA$300,47,FALSE))</f>
        <v>○</v>
      </c>
      <c r="T8" s="307" t="str">
        <f>IF(B8="","",VLOOKUP(B8,data!$A$1:$CA$300,49,FALSE))</f>
        <v>○</v>
      </c>
      <c r="U8" s="310" t="str">
        <f>IF(B8="","",VLOOKUP(B8,data!$A$1:$CA$300,51,FALSE))</f>
        <v>○</v>
      </c>
      <c r="V8" s="307" t="str">
        <f>IF(B8="","",VLOOKUP(B8,data!$A$1:$CA$300,53,FALSE))</f>
        <v>要相談</v>
      </c>
      <c r="W8" s="310" t="str">
        <f>IF(B8="","",VLOOKUP(B8,data!$A$1:$CA$300,55,FALSE))</f>
        <v>○</v>
      </c>
      <c r="X8" s="307" t="str">
        <f>IF(B8="","",VLOOKUP(B8,data!$A$1:$CA$300,57,FALSE))</f>
        <v>○</v>
      </c>
      <c r="Y8" s="310" t="str">
        <f>IF(B8="","",VLOOKUP(B8,data!$A$1:$CA$300,59,FALSE))</f>
        <v>要相談</v>
      </c>
      <c r="Z8" s="307" t="str">
        <f>IF(B8="","",VLOOKUP(B8,data!$A$1:$CA$300,61,FALSE))</f>
        <v>×</v>
      </c>
      <c r="AA8" s="308" t="str">
        <f>IF(B8="","",VLOOKUP(B8,data!$A$1:$CA$300,77,FALSE))</f>
        <v>なし</v>
      </c>
      <c r="AB8" s="309" t="str">
        <f>IF(B8="","",VLOOKUP(B8,data!$A$1:$CA$300,78,FALSE))</f>
        <v/>
      </c>
    </row>
    <row r="9" spans="2:28" ht="15" customHeight="1">
      <c r="B9" s="312"/>
      <c r="C9" s="51" t="s">
        <v>637</v>
      </c>
      <c r="D9" s="337" t="str">
        <f>IF(B8="","",VLOOKUP(B8,data!$A$1:$CA$300,10,FALSE))</f>
        <v>010-0201</v>
      </c>
      <c r="E9" s="338"/>
      <c r="F9" s="339"/>
      <c r="G9" s="314"/>
      <c r="H9" s="314"/>
      <c r="I9" s="314"/>
      <c r="J9" s="350"/>
      <c r="K9" s="310"/>
      <c r="L9" s="307"/>
      <c r="M9" s="310"/>
      <c r="N9" s="307"/>
      <c r="O9" s="310"/>
      <c r="P9" s="307"/>
      <c r="Q9" s="310"/>
      <c r="R9" s="307"/>
      <c r="S9" s="310"/>
      <c r="T9" s="307"/>
      <c r="U9" s="310"/>
      <c r="V9" s="307"/>
      <c r="W9" s="310"/>
      <c r="X9" s="307"/>
      <c r="Y9" s="310"/>
      <c r="Z9" s="307"/>
      <c r="AA9" s="308"/>
      <c r="AB9" s="309"/>
    </row>
    <row r="10" spans="2:28" ht="13.5" customHeight="1">
      <c r="B10" s="312"/>
      <c r="C10" s="315" t="s">
        <v>515</v>
      </c>
      <c r="D10" s="316" t="str">
        <f>IF(B8="","",VLOOKUP(B8,data!$A$1:$CA$300,11,FALSE))</f>
        <v>潟上市天王字鶴沼台43-231</v>
      </c>
      <c r="E10" s="317"/>
      <c r="F10" s="318"/>
      <c r="G10" s="314"/>
      <c r="H10" s="314"/>
      <c r="I10" s="314"/>
      <c r="J10" s="351"/>
      <c r="K10" s="310"/>
      <c r="L10" s="307"/>
      <c r="M10" s="310"/>
      <c r="N10" s="307"/>
      <c r="O10" s="310"/>
      <c r="P10" s="307"/>
      <c r="Q10" s="310"/>
      <c r="R10" s="307"/>
      <c r="S10" s="310"/>
      <c r="T10" s="307"/>
      <c r="U10" s="310"/>
      <c r="V10" s="307"/>
      <c r="W10" s="310"/>
      <c r="X10" s="307"/>
      <c r="Y10" s="310"/>
      <c r="Z10" s="307"/>
      <c r="AA10" s="308"/>
      <c r="AB10" s="309"/>
    </row>
    <row r="11" spans="2:28" ht="13.5" customHeight="1">
      <c r="B11" s="312"/>
      <c r="C11" s="315"/>
      <c r="D11" s="316"/>
      <c r="E11" s="317"/>
      <c r="F11" s="318"/>
      <c r="G11" s="314"/>
      <c r="H11" s="314"/>
      <c r="I11" s="314"/>
      <c r="J11" s="352" t="s">
        <v>946</v>
      </c>
      <c r="K11" s="310"/>
      <c r="L11" s="307"/>
      <c r="M11" s="310"/>
      <c r="N11" s="307"/>
      <c r="O11" s="310"/>
      <c r="P11" s="307"/>
      <c r="Q11" s="310"/>
      <c r="R11" s="307"/>
      <c r="S11" s="310"/>
      <c r="T11" s="307"/>
      <c r="U11" s="310"/>
      <c r="V11" s="307"/>
      <c r="W11" s="310"/>
      <c r="X11" s="307"/>
      <c r="Y11" s="310"/>
      <c r="Z11" s="307"/>
      <c r="AA11" s="308"/>
      <c r="AB11" s="309"/>
    </row>
    <row r="12" spans="2:28" ht="3.75" customHeight="1">
      <c r="B12" s="312"/>
      <c r="C12" s="51"/>
      <c r="D12" s="53"/>
      <c r="E12" s="55"/>
      <c r="F12" s="60"/>
      <c r="G12" s="314"/>
      <c r="H12" s="314"/>
      <c r="I12" s="314"/>
      <c r="J12" s="353"/>
      <c r="K12" s="310"/>
      <c r="L12" s="307"/>
      <c r="M12" s="310"/>
      <c r="N12" s="307"/>
      <c r="O12" s="310"/>
      <c r="P12" s="307"/>
      <c r="Q12" s="310"/>
      <c r="R12" s="307"/>
      <c r="S12" s="310"/>
      <c r="T12" s="307"/>
      <c r="U12" s="310"/>
      <c r="V12" s="307"/>
      <c r="W12" s="310"/>
      <c r="X12" s="307"/>
      <c r="Y12" s="310"/>
      <c r="Z12" s="307"/>
      <c r="AA12" s="308"/>
      <c r="AB12" s="309"/>
    </row>
    <row r="13" spans="2:28" ht="13.5" customHeight="1">
      <c r="B13" s="312"/>
      <c r="C13" s="51" t="s">
        <v>526</v>
      </c>
      <c r="D13" s="340" t="str">
        <f>IF(B8="","",VLOOKUP(B8,data!$A$1:$CA$300,12,FALSE))</f>
        <v>018-878-6622</v>
      </c>
      <c r="E13" s="341"/>
      <c r="F13" s="342"/>
      <c r="G13" s="314"/>
      <c r="H13" s="314"/>
      <c r="I13" s="314"/>
      <c r="J13" s="353"/>
      <c r="K13" s="310"/>
      <c r="L13" s="307"/>
      <c r="M13" s="310"/>
      <c r="N13" s="307"/>
      <c r="O13" s="310"/>
      <c r="P13" s="307"/>
      <c r="Q13" s="310"/>
      <c r="R13" s="307"/>
      <c r="S13" s="310"/>
      <c r="T13" s="307"/>
      <c r="U13" s="310"/>
      <c r="V13" s="307"/>
      <c r="W13" s="310"/>
      <c r="X13" s="307"/>
      <c r="Y13" s="310"/>
      <c r="Z13" s="307"/>
      <c r="AA13" s="308"/>
      <c r="AB13" s="309"/>
    </row>
    <row r="14" spans="2:28" ht="13.5" customHeight="1">
      <c r="B14" s="312"/>
      <c r="C14" s="51" t="s">
        <v>1184</v>
      </c>
      <c r="D14" s="340" t="str">
        <f>IF(B8="","",VLOOKUP(B8,data!$A$1:$CA$300,13,FALSE))</f>
        <v>018-878-6611</v>
      </c>
      <c r="E14" s="341"/>
      <c r="F14" s="342"/>
      <c r="G14" s="314"/>
      <c r="H14" s="314"/>
      <c r="I14" s="314"/>
      <c r="J14" s="353"/>
      <c r="K14" s="310"/>
      <c r="L14" s="307"/>
      <c r="M14" s="310"/>
      <c r="N14" s="307"/>
      <c r="O14" s="310"/>
      <c r="P14" s="307"/>
      <c r="Q14" s="310"/>
      <c r="R14" s="307"/>
      <c r="S14" s="310"/>
      <c r="T14" s="307"/>
      <c r="U14" s="310"/>
      <c r="V14" s="307"/>
      <c r="W14" s="310"/>
      <c r="X14" s="307"/>
      <c r="Y14" s="310"/>
      <c r="Z14" s="307"/>
      <c r="AA14" s="308"/>
      <c r="AB14" s="309"/>
    </row>
    <row r="15" spans="2:28" ht="3.75" customHeight="1">
      <c r="B15" s="312"/>
      <c r="C15" s="51"/>
      <c r="D15" s="53"/>
      <c r="E15" s="55"/>
      <c r="F15" s="60"/>
      <c r="G15" s="314"/>
      <c r="H15" s="314"/>
      <c r="I15" s="314"/>
      <c r="J15" s="354"/>
      <c r="K15" s="310"/>
      <c r="L15" s="307"/>
      <c r="M15" s="310"/>
      <c r="N15" s="307"/>
      <c r="O15" s="310"/>
      <c r="P15" s="307"/>
      <c r="Q15" s="310"/>
      <c r="R15" s="307"/>
      <c r="S15" s="310"/>
      <c r="T15" s="307"/>
      <c r="U15" s="310"/>
      <c r="V15" s="307"/>
      <c r="W15" s="310"/>
      <c r="X15" s="307"/>
      <c r="Y15" s="310"/>
      <c r="Z15" s="307"/>
      <c r="AA15" s="308"/>
      <c r="AB15" s="309"/>
    </row>
    <row r="16" spans="2:28" ht="13.5" customHeight="1">
      <c r="B16" s="312"/>
      <c r="C16" s="51" t="s">
        <v>326</v>
      </c>
      <c r="D16" s="54" t="str">
        <f>IF(B8="","",VLOOKUP(B8,data!$A$1:$CA$300,24,FALSE))</f>
        <v>08:30</v>
      </c>
      <c r="E16" s="57" t="s">
        <v>8</v>
      </c>
      <c r="F16" s="59" t="str">
        <f>IF(B8="","",VLOOKUP(B8,data!$A$1:$CA$300,25,FALSE))</f>
        <v>17:30</v>
      </c>
      <c r="G16" s="314"/>
      <c r="H16" s="314"/>
      <c r="I16" s="314"/>
      <c r="J16" s="349">
        <v>3</v>
      </c>
      <c r="K16" s="310"/>
      <c r="L16" s="307"/>
      <c r="M16" s="310"/>
      <c r="N16" s="307"/>
      <c r="O16" s="310"/>
      <c r="P16" s="307"/>
      <c r="Q16" s="310"/>
      <c r="R16" s="307"/>
      <c r="S16" s="310"/>
      <c r="T16" s="307"/>
      <c r="U16" s="310"/>
      <c r="V16" s="307"/>
      <c r="W16" s="310"/>
      <c r="X16" s="307"/>
      <c r="Y16" s="310"/>
      <c r="Z16" s="307"/>
      <c r="AA16" s="308"/>
      <c r="AB16" s="309"/>
    </row>
    <row r="17" spans="2:28" ht="27" customHeight="1">
      <c r="B17" s="313"/>
      <c r="C17" s="52" t="s">
        <v>1185</v>
      </c>
      <c r="D17" s="331" t="str">
        <f>IF(B8="","",VLOOKUP(B8,data!$A$1:$CA$300,26,FALSE))</f>
        <v>年中無休</v>
      </c>
      <c r="E17" s="332"/>
      <c r="F17" s="333"/>
      <c r="G17" s="314"/>
      <c r="H17" s="314"/>
      <c r="I17" s="314"/>
      <c r="J17" s="351"/>
      <c r="K17" s="310"/>
      <c r="L17" s="307"/>
      <c r="M17" s="310"/>
      <c r="N17" s="307"/>
      <c r="O17" s="310"/>
      <c r="P17" s="307"/>
      <c r="Q17" s="310"/>
      <c r="R17" s="307"/>
      <c r="S17" s="310"/>
      <c r="T17" s="307"/>
      <c r="U17" s="310"/>
      <c r="V17" s="307"/>
      <c r="W17" s="310"/>
      <c r="X17" s="307"/>
      <c r="Y17" s="310"/>
      <c r="Z17" s="307"/>
      <c r="AA17" s="308"/>
      <c r="AB17" s="309"/>
    </row>
    <row r="18" spans="2:28" ht="33.75" customHeight="1">
      <c r="B18" s="311">
        <v>65</v>
      </c>
      <c r="C18" s="50" t="s">
        <v>462</v>
      </c>
      <c r="D18" s="334" t="str">
        <f>IF(B18="","",VLOOKUP(B18,data!$A$1:$CA$300,9,FALSE))</f>
        <v>介護老人保健施設
ほのぼの苑</v>
      </c>
      <c r="E18" s="335"/>
      <c r="F18" s="336"/>
      <c r="G18" s="314" t="str">
        <f>IF(B18="","",VLOOKUP(B18,data!$A$1:$CA$300,73,FALSE))</f>
        <v>100</v>
      </c>
      <c r="H18" s="314" t="str">
        <f>IF(B18="","",VLOOKUP(B18,data!$A$1:$CA$300,74,FALSE))</f>
        <v>10</v>
      </c>
      <c r="I18" s="314" t="str">
        <f>IF(B18="","",VLOOKUP(B18,data!$A$1:$CA$300,75,FALSE))</f>
        <v>10</v>
      </c>
      <c r="J18" s="314" t="str">
        <f>IF(B18="","",VLOOKUP(B18,data!$A$1:$CA$300,76,FALSE))</f>
        <v>80</v>
      </c>
      <c r="K18" s="310" t="str">
        <f>IF(B18="","",VLOOKUP(B18,data!$A$1:$CA$300,31,FALSE))</f>
        <v>○</v>
      </c>
      <c r="L18" s="307" t="str">
        <f>IF(B18="","",VLOOKUP(B18,data!$A$1:$CA$300,33,FALSE))</f>
        <v>○</v>
      </c>
      <c r="M18" s="310" t="str">
        <f>IF(B18="","",VLOOKUP(B18,data!$A$1:$CA$300,35,FALSE))</f>
        <v>○</v>
      </c>
      <c r="N18" s="307" t="str">
        <f>IF(B18="","",VLOOKUP(B18,data!$A$1:$CA$300,37,FALSE))</f>
        <v>○</v>
      </c>
      <c r="O18" s="310" t="str">
        <f>IF(B18="","",VLOOKUP(B18,data!$A$1:$CA$300,39,FALSE))</f>
        <v>○</v>
      </c>
      <c r="P18" s="307" t="str">
        <f>IF(B18="","",VLOOKUP(B18,data!$A$1:$CA$300,41,FALSE))</f>
        <v>要相談</v>
      </c>
      <c r="Q18" s="310" t="str">
        <f>IF(B18="","",VLOOKUP(B18,data!$A$1:$CA$300,43,FALSE))</f>
        <v>要相談</v>
      </c>
      <c r="R18" s="307" t="str">
        <f>IF(B18="","",VLOOKUP(B18,data!$A$1:$CA$300,45,FALSE))</f>
        <v>要相談</v>
      </c>
      <c r="S18" s="310" t="str">
        <f>IF(B18="","",VLOOKUP(B18,data!$A$1:$CA$300,47,FALSE))</f>
        <v>○</v>
      </c>
      <c r="T18" s="307" t="str">
        <f>IF(B18="","",VLOOKUP(B18,data!$A$1:$CA$300,49,FALSE))</f>
        <v>○</v>
      </c>
      <c r="U18" s="310" t="str">
        <f>IF(B18="","",VLOOKUP(B18,data!$A$1:$CA$300,51,FALSE))</f>
        <v>○</v>
      </c>
      <c r="V18" s="307" t="str">
        <f>IF(B18="","",VLOOKUP(B18,data!$A$1:$CA$300,53,FALSE))</f>
        <v>要相談</v>
      </c>
      <c r="W18" s="310" t="str">
        <f>IF(B18="","",VLOOKUP(B18,data!$A$1:$CA$300,55,FALSE))</f>
        <v>○</v>
      </c>
      <c r="X18" s="307" t="str">
        <f>IF(B18="","",VLOOKUP(B18,data!$A$1:$CA$300,57,FALSE))</f>
        <v>○</v>
      </c>
      <c r="Y18" s="310" t="str">
        <f>IF(B18="","",VLOOKUP(B18,data!$A$1:$CA$300,59,FALSE))</f>
        <v>要相談</v>
      </c>
      <c r="Z18" s="307" t="str">
        <f>IF(B18="","",VLOOKUP(B18,data!$A$1:$CA$300,61,FALSE))</f>
        <v>要相談</v>
      </c>
      <c r="AA18" s="308" t="str">
        <f>IF(B18="","",VLOOKUP(B18,data!$A$1:$CA$300,77,FALSE))</f>
        <v>なし</v>
      </c>
      <c r="AB18" s="309" t="str">
        <f>IF(B18="","",VLOOKUP(B18,data!$A$1:$CA$300,78,FALSE))</f>
        <v/>
      </c>
    </row>
    <row r="19" spans="2:28" ht="15" customHeight="1">
      <c r="B19" s="312"/>
      <c r="C19" s="51" t="s">
        <v>637</v>
      </c>
      <c r="D19" s="337" t="str">
        <f>IF(B18="","",VLOOKUP(B18,data!$A$1:$CA$300,10,FALSE))</f>
        <v>018-1401</v>
      </c>
      <c r="E19" s="338"/>
      <c r="F19" s="339"/>
      <c r="G19" s="314"/>
      <c r="H19" s="314"/>
      <c r="I19" s="314"/>
      <c r="J19" s="314"/>
      <c r="K19" s="310"/>
      <c r="L19" s="307"/>
      <c r="M19" s="310"/>
      <c r="N19" s="307"/>
      <c r="O19" s="310"/>
      <c r="P19" s="307"/>
      <c r="Q19" s="310"/>
      <c r="R19" s="307"/>
      <c r="S19" s="310"/>
      <c r="T19" s="307"/>
      <c r="U19" s="310"/>
      <c r="V19" s="307"/>
      <c r="W19" s="310"/>
      <c r="X19" s="307"/>
      <c r="Y19" s="310"/>
      <c r="Z19" s="307"/>
      <c r="AA19" s="308"/>
      <c r="AB19" s="309"/>
    </row>
    <row r="20" spans="2:28" ht="13.5" customHeight="1">
      <c r="B20" s="312"/>
      <c r="C20" s="315" t="s">
        <v>515</v>
      </c>
      <c r="D20" s="316" t="str">
        <f>IF(B18="","",VLOOKUP(B18,data!$A$1:$CA$300,11,FALSE))</f>
        <v>潟上市昭和大久保字街道下92-1</v>
      </c>
      <c r="E20" s="317"/>
      <c r="F20" s="318"/>
      <c r="G20" s="314"/>
      <c r="H20" s="314"/>
      <c r="I20" s="314"/>
      <c r="J20" s="314"/>
      <c r="K20" s="310"/>
      <c r="L20" s="307"/>
      <c r="M20" s="310"/>
      <c r="N20" s="307"/>
      <c r="O20" s="310"/>
      <c r="P20" s="307"/>
      <c r="Q20" s="310"/>
      <c r="R20" s="307"/>
      <c r="S20" s="310"/>
      <c r="T20" s="307"/>
      <c r="U20" s="310"/>
      <c r="V20" s="307"/>
      <c r="W20" s="310"/>
      <c r="X20" s="307"/>
      <c r="Y20" s="310"/>
      <c r="Z20" s="307"/>
      <c r="AA20" s="308"/>
      <c r="AB20" s="309"/>
    </row>
    <row r="21" spans="2:28" ht="13.5" customHeight="1">
      <c r="B21" s="312"/>
      <c r="C21" s="315"/>
      <c r="D21" s="316"/>
      <c r="E21" s="317"/>
      <c r="F21" s="318"/>
      <c r="G21" s="314"/>
      <c r="H21" s="314"/>
      <c r="I21" s="314"/>
      <c r="J21" s="314"/>
      <c r="K21" s="310"/>
      <c r="L21" s="307"/>
      <c r="M21" s="310"/>
      <c r="N21" s="307"/>
      <c r="O21" s="310"/>
      <c r="P21" s="307"/>
      <c r="Q21" s="310"/>
      <c r="R21" s="307"/>
      <c r="S21" s="310"/>
      <c r="T21" s="307"/>
      <c r="U21" s="310"/>
      <c r="V21" s="307"/>
      <c r="W21" s="310"/>
      <c r="X21" s="307"/>
      <c r="Y21" s="310"/>
      <c r="Z21" s="307"/>
      <c r="AA21" s="308"/>
      <c r="AB21" s="309"/>
    </row>
    <row r="22" spans="2:28" ht="3.75" customHeight="1">
      <c r="B22" s="312"/>
      <c r="C22" s="51"/>
      <c r="D22" s="53"/>
      <c r="E22" s="55"/>
      <c r="F22" s="60"/>
      <c r="G22" s="314"/>
      <c r="H22" s="314"/>
      <c r="I22" s="314"/>
      <c r="J22" s="314"/>
      <c r="K22" s="310"/>
      <c r="L22" s="307"/>
      <c r="M22" s="310"/>
      <c r="N22" s="307"/>
      <c r="O22" s="310"/>
      <c r="P22" s="307"/>
      <c r="Q22" s="310"/>
      <c r="R22" s="307"/>
      <c r="S22" s="310"/>
      <c r="T22" s="307"/>
      <c r="U22" s="310"/>
      <c r="V22" s="307"/>
      <c r="W22" s="310"/>
      <c r="X22" s="307"/>
      <c r="Y22" s="310"/>
      <c r="Z22" s="307"/>
      <c r="AA22" s="308"/>
      <c r="AB22" s="309"/>
    </row>
    <row r="23" spans="2:28" ht="13.5" customHeight="1">
      <c r="B23" s="312"/>
      <c r="C23" s="51" t="s">
        <v>526</v>
      </c>
      <c r="D23" s="340" t="str">
        <f>IF(B18="","",VLOOKUP(B18,data!$A$1:$CA$300,12,FALSE))</f>
        <v>018-877-7115</v>
      </c>
      <c r="E23" s="341"/>
      <c r="F23" s="342"/>
      <c r="G23" s="314"/>
      <c r="H23" s="314"/>
      <c r="I23" s="314"/>
      <c r="J23" s="314"/>
      <c r="K23" s="310"/>
      <c r="L23" s="307"/>
      <c r="M23" s="310"/>
      <c r="N23" s="307"/>
      <c r="O23" s="310"/>
      <c r="P23" s="307"/>
      <c r="Q23" s="310"/>
      <c r="R23" s="307"/>
      <c r="S23" s="310"/>
      <c r="T23" s="307"/>
      <c r="U23" s="310"/>
      <c r="V23" s="307"/>
      <c r="W23" s="310"/>
      <c r="X23" s="307"/>
      <c r="Y23" s="310"/>
      <c r="Z23" s="307"/>
      <c r="AA23" s="308"/>
      <c r="AB23" s="309"/>
    </row>
    <row r="24" spans="2:28" ht="13.5" customHeight="1">
      <c r="B24" s="312"/>
      <c r="C24" s="51" t="s">
        <v>1184</v>
      </c>
      <c r="D24" s="340" t="str">
        <f>IF(B18="","",VLOOKUP(B18,data!$A$1:$CA$300,13,FALSE))</f>
        <v>018-877-7481</v>
      </c>
      <c r="E24" s="341"/>
      <c r="F24" s="342"/>
      <c r="G24" s="314"/>
      <c r="H24" s="314"/>
      <c r="I24" s="314"/>
      <c r="J24" s="314"/>
      <c r="K24" s="310"/>
      <c r="L24" s="307"/>
      <c r="M24" s="310"/>
      <c r="N24" s="307"/>
      <c r="O24" s="310"/>
      <c r="P24" s="307"/>
      <c r="Q24" s="310"/>
      <c r="R24" s="307"/>
      <c r="S24" s="310"/>
      <c r="T24" s="307"/>
      <c r="U24" s="310"/>
      <c r="V24" s="307"/>
      <c r="W24" s="310"/>
      <c r="X24" s="307"/>
      <c r="Y24" s="310"/>
      <c r="Z24" s="307"/>
      <c r="AA24" s="308"/>
      <c r="AB24" s="309"/>
    </row>
    <row r="25" spans="2:28" ht="3.75" customHeight="1">
      <c r="B25" s="312"/>
      <c r="C25" s="51"/>
      <c r="D25" s="53"/>
      <c r="E25" s="55"/>
      <c r="F25" s="60"/>
      <c r="G25" s="314"/>
      <c r="H25" s="314"/>
      <c r="I25" s="314"/>
      <c r="J25" s="314"/>
      <c r="K25" s="310"/>
      <c r="L25" s="307"/>
      <c r="M25" s="310"/>
      <c r="N25" s="307"/>
      <c r="O25" s="310"/>
      <c r="P25" s="307"/>
      <c r="Q25" s="310"/>
      <c r="R25" s="307"/>
      <c r="S25" s="310"/>
      <c r="T25" s="307"/>
      <c r="U25" s="310"/>
      <c r="V25" s="307"/>
      <c r="W25" s="310"/>
      <c r="X25" s="307"/>
      <c r="Y25" s="310"/>
      <c r="Z25" s="307"/>
      <c r="AA25" s="308"/>
      <c r="AB25" s="309"/>
    </row>
    <row r="26" spans="2:28" ht="13.5" customHeight="1">
      <c r="B26" s="312"/>
      <c r="C26" s="51" t="s">
        <v>326</v>
      </c>
      <c r="D26" s="54" t="str">
        <f>IF(B18="","",VLOOKUP(B18,data!$A$1:$CA$300,24,FALSE))</f>
        <v>08:30</v>
      </c>
      <c r="E26" s="57" t="s">
        <v>8</v>
      </c>
      <c r="F26" s="59" t="str">
        <f>IF(B18="","",VLOOKUP(B18,data!$A$1:$CA$300,25,FALSE))</f>
        <v>17:30</v>
      </c>
      <c r="G26" s="314"/>
      <c r="H26" s="314"/>
      <c r="I26" s="314"/>
      <c r="J26" s="314"/>
      <c r="K26" s="310"/>
      <c r="L26" s="307"/>
      <c r="M26" s="310"/>
      <c r="N26" s="307"/>
      <c r="O26" s="310"/>
      <c r="P26" s="307"/>
      <c r="Q26" s="310"/>
      <c r="R26" s="307"/>
      <c r="S26" s="310"/>
      <c r="T26" s="307"/>
      <c r="U26" s="310"/>
      <c r="V26" s="307"/>
      <c r="W26" s="310"/>
      <c r="X26" s="307"/>
      <c r="Y26" s="310"/>
      <c r="Z26" s="307"/>
      <c r="AA26" s="308"/>
      <c r="AB26" s="309"/>
    </row>
    <row r="27" spans="2:28" ht="27" customHeight="1">
      <c r="B27" s="313"/>
      <c r="C27" s="52" t="s">
        <v>1185</v>
      </c>
      <c r="D27" s="331" t="str">
        <f>IF(B18="","",VLOOKUP(B18,data!$A$1:$CA$300,26,FALSE))</f>
        <v>年中無休</v>
      </c>
      <c r="E27" s="332"/>
      <c r="F27" s="333"/>
      <c r="G27" s="314"/>
      <c r="H27" s="314"/>
      <c r="I27" s="314"/>
      <c r="J27" s="314"/>
      <c r="K27" s="310"/>
      <c r="L27" s="307"/>
      <c r="M27" s="310"/>
      <c r="N27" s="307"/>
      <c r="O27" s="310"/>
      <c r="P27" s="307"/>
      <c r="Q27" s="310"/>
      <c r="R27" s="307"/>
      <c r="S27" s="310"/>
      <c r="T27" s="307"/>
      <c r="U27" s="310"/>
      <c r="V27" s="307"/>
      <c r="W27" s="310"/>
      <c r="X27" s="307"/>
      <c r="Y27" s="310"/>
      <c r="Z27" s="307"/>
      <c r="AA27" s="308"/>
      <c r="AB27" s="309"/>
    </row>
    <row r="28" spans="2:28" ht="33.75" customHeight="1">
      <c r="B28" s="311">
        <v>66</v>
      </c>
      <c r="C28" s="50" t="s">
        <v>462</v>
      </c>
      <c r="D28" s="334" t="str">
        <f>IF(B28="","",VLOOKUP(B28,data!$A$1:$CA$300,9,FALSE))</f>
        <v>介護老人保健施設
翠香苑</v>
      </c>
      <c r="E28" s="335"/>
      <c r="F28" s="336"/>
      <c r="G28" s="314" t="str">
        <f>IF(B28="","",VLOOKUP(B28,data!$A$1:$CA$300,73,FALSE))</f>
        <v>100</v>
      </c>
      <c r="H28" s="314" t="str">
        <f>IF(B28="","",VLOOKUP(B28,data!$A$1:$CA$300,74,FALSE))</f>
        <v>6</v>
      </c>
      <c r="I28" s="314" t="str">
        <f>IF(B28="","",VLOOKUP(B28,data!$A$1:$CA$300,75,FALSE))</f>
        <v>10</v>
      </c>
      <c r="J28" s="314" t="str">
        <f>IF(B28="","",VLOOKUP(B28,data!$A$1:$CA$300,76,FALSE))</f>
        <v>84</v>
      </c>
      <c r="K28" s="310" t="str">
        <f>IF(B28="","",VLOOKUP(B28,data!$A$1:$CA$300,31,FALSE))</f>
        <v>○</v>
      </c>
      <c r="L28" s="307" t="str">
        <f>IF(B28="","",VLOOKUP(B28,data!$A$1:$CA$300,33,FALSE))</f>
        <v>○</v>
      </c>
      <c r="M28" s="310" t="str">
        <f>IF(B28="","",VLOOKUP(B28,data!$A$1:$CA$300,35,FALSE))</f>
        <v>○</v>
      </c>
      <c r="N28" s="307" t="str">
        <f>IF(B28="","",VLOOKUP(B28,data!$A$1:$CA$300,37,FALSE))</f>
        <v>要相談</v>
      </c>
      <c r="O28" s="310" t="str">
        <f>IF(B28="","",VLOOKUP(B28,data!$A$1:$CA$300,39,FALSE))</f>
        <v>○</v>
      </c>
      <c r="P28" s="307" t="str">
        <f>IF(B28="","",VLOOKUP(B28,data!$A$1:$CA$300,41,FALSE))</f>
        <v>要相談</v>
      </c>
      <c r="Q28" s="310" t="str">
        <f>IF(B28="","",VLOOKUP(B28,data!$A$1:$CA$300,43,FALSE))</f>
        <v>×</v>
      </c>
      <c r="R28" s="307" t="str">
        <f>IF(B28="","",VLOOKUP(B28,data!$A$1:$CA$300,45,FALSE))</f>
        <v>要相談</v>
      </c>
      <c r="S28" s="310" t="str">
        <f>IF(B28="","",VLOOKUP(B28,data!$A$1:$CA$300,47,FALSE))</f>
        <v>○</v>
      </c>
      <c r="T28" s="307" t="str">
        <f>IF(B28="","",VLOOKUP(B28,data!$A$1:$CA$300,49,FALSE))</f>
        <v>○</v>
      </c>
      <c r="U28" s="310" t="str">
        <f>IF(B28="","",VLOOKUP(B28,data!$A$1:$CA$300,51,FALSE))</f>
        <v>○</v>
      </c>
      <c r="V28" s="307" t="str">
        <f>IF(B28="","",VLOOKUP(B28,data!$A$1:$CA$300,53,FALSE))</f>
        <v>○</v>
      </c>
      <c r="W28" s="310" t="str">
        <f>IF(B28="","",VLOOKUP(B28,data!$A$1:$CA$300,55,FALSE))</f>
        <v>○</v>
      </c>
      <c r="X28" s="307" t="str">
        <f>IF(B28="","",VLOOKUP(B28,data!$A$1:$CA$300,57,FALSE))</f>
        <v>○</v>
      </c>
      <c r="Y28" s="310" t="str">
        <f>IF(B28="","",VLOOKUP(B28,data!$A$1:$CA$300,59,FALSE))</f>
        <v>○</v>
      </c>
      <c r="Z28" s="307" t="str">
        <f>IF(B28="","",VLOOKUP(B28,data!$A$1:$CA$300,61,FALSE))</f>
        <v>要相談</v>
      </c>
      <c r="AA28" s="308" t="str">
        <f>IF(B28="","",VLOOKUP(B28,data!$A$1:$CA$300,77,FALSE))</f>
        <v>なし</v>
      </c>
      <c r="AB28" s="309" t="str">
        <f>IF(B28="","",VLOOKUP(B28,data!$A$1:$CA$300,78,FALSE))</f>
        <v/>
      </c>
    </row>
    <row r="29" spans="2:28" ht="15" customHeight="1">
      <c r="B29" s="312"/>
      <c r="C29" s="51" t="s">
        <v>637</v>
      </c>
      <c r="D29" s="337" t="str">
        <f>IF(B28="","",VLOOKUP(B28,data!$A$1:$CA$300,10,FALSE))</f>
        <v>018-1515</v>
      </c>
      <c r="E29" s="338"/>
      <c r="F29" s="339"/>
      <c r="G29" s="314"/>
      <c r="H29" s="314"/>
      <c r="I29" s="314"/>
      <c r="J29" s="314"/>
      <c r="K29" s="310"/>
      <c r="L29" s="307"/>
      <c r="M29" s="310"/>
      <c r="N29" s="307"/>
      <c r="O29" s="310"/>
      <c r="P29" s="307"/>
      <c r="Q29" s="310"/>
      <c r="R29" s="307"/>
      <c r="S29" s="310"/>
      <c r="T29" s="307"/>
      <c r="U29" s="310"/>
      <c r="V29" s="307"/>
      <c r="W29" s="310"/>
      <c r="X29" s="307"/>
      <c r="Y29" s="310"/>
      <c r="Z29" s="307"/>
      <c r="AA29" s="308"/>
      <c r="AB29" s="309"/>
    </row>
    <row r="30" spans="2:28" ht="13.5" customHeight="1">
      <c r="B30" s="312"/>
      <c r="C30" s="315" t="s">
        <v>515</v>
      </c>
      <c r="D30" s="316" t="str">
        <f>IF(B28="","",VLOOKUP(B28,data!$A$1:$CA$300,11,FALSE))</f>
        <v>井川町小竹花字道端14-1</v>
      </c>
      <c r="E30" s="317"/>
      <c r="F30" s="318"/>
      <c r="G30" s="314"/>
      <c r="H30" s="314"/>
      <c r="I30" s="314"/>
      <c r="J30" s="314"/>
      <c r="K30" s="310"/>
      <c r="L30" s="307"/>
      <c r="M30" s="310"/>
      <c r="N30" s="307"/>
      <c r="O30" s="310"/>
      <c r="P30" s="307"/>
      <c r="Q30" s="310"/>
      <c r="R30" s="307"/>
      <c r="S30" s="310"/>
      <c r="T30" s="307"/>
      <c r="U30" s="310"/>
      <c r="V30" s="307"/>
      <c r="W30" s="310"/>
      <c r="X30" s="307"/>
      <c r="Y30" s="310"/>
      <c r="Z30" s="307"/>
      <c r="AA30" s="308"/>
      <c r="AB30" s="309"/>
    </row>
    <row r="31" spans="2:28" ht="13.5" customHeight="1">
      <c r="B31" s="312"/>
      <c r="C31" s="315"/>
      <c r="D31" s="316"/>
      <c r="E31" s="317"/>
      <c r="F31" s="318"/>
      <c r="G31" s="314"/>
      <c r="H31" s="314"/>
      <c r="I31" s="314"/>
      <c r="J31" s="314"/>
      <c r="K31" s="310"/>
      <c r="L31" s="307"/>
      <c r="M31" s="310"/>
      <c r="N31" s="307"/>
      <c r="O31" s="310"/>
      <c r="P31" s="307"/>
      <c r="Q31" s="310"/>
      <c r="R31" s="307"/>
      <c r="S31" s="310"/>
      <c r="T31" s="307"/>
      <c r="U31" s="310"/>
      <c r="V31" s="307"/>
      <c r="W31" s="310"/>
      <c r="X31" s="307"/>
      <c r="Y31" s="310"/>
      <c r="Z31" s="307"/>
      <c r="AA31" s="308"/>
      <c r="AB31" s="309"/>
    </row>
    <row r="32" spans="2:28" ht="3.75" customHeight="1">
      <c r="B32" s="312"/>
      <c r="C32" s="51"/>
      <c r="D32" s="53"/>
      <c r="E32" s="55"/>
      <c r="F32" s="60"/>
      <c r="G32" s="314"/>
      <c r="H32" s="314"/>
      <c r="I32" s="314"/>
      <c r="J32" s="314"/>
      <c r="K32" s="310"/>
      <c r="L32" s="307"/>
      <c r="M32" s="310"/>
      <c r="N32" s="307"/>
      <c r="O32" s="310"/>
      <c r="P32" s="307"/>
      <c r="Q32" s="310"/>
      <c r="R32" s="307"/>
      <c r="S32" s="310"/>
      <c r="T32" s="307"/>
      <c r="U32" s="310"/>
      <c r="V32" s="307"/>
      <c r="W32" s="310"/>
      <c r="X32" s="307"/>
      <c r="Y32" s="310"/>
      <c r="Z32" s="307"/>
      <c r="AA32" s="308"/>
      <c r="AB32" s="309"/>
    </row>
    <row r="33" spans="2:28" ht="13.5" customHeight="1">
      <c r="B33" s="312"/>
      <c r="C33" s="51" t="s">
        <v>526</v>
      </c>
      <c r="D33" s="340" t="str">
        <f>IF(B28="","",VLOOKUP(B28,data!$A$1:$CA$300,12,FALSE))</f>
        <v>018-874-2930</v>
      </c>
      <c r="E33" s="341"/>
      <c r="F33" s="342"/>
      <c r="G33" s="314"/>
      <c r="H33" s="314"/>
      <c r="I33" s="314"/>
      <c r="J33" s="314"/>
      <c r="K33" s="310"/>
      <c r="L33" s="307"/>
      <c r="M33" s="310"/>
      <c r="N33" s="307"/>
      <c r="O33" s="310"/>
      <c r="P33" s="307"/>
      <c r="Q33" s="310"/>
      <c r="R33" s="307"/>
      <c r="S33" s="310"/>
      <c r="T33" s="307"/>
      <c r="U33" s="310"/>
      <c r="V33" s="307"/>
      <c r="W33" s="310"/>
      <c r="X33" s="307"/>
      <c r="Y33" s="310"/>
      <c r="Z33" s="307"/>
      <c r="AA33" s="308"/>
      <c r="AB33" s="309"/>
    </row>
    <row r="34" spans="2:28" ht="13.5" customHeight="1">
      <c r="B34" s="312"/>
      <c r="C34" s="51" t="s">
        <v>1184</v>
      </c>
      <c r="D34" s="340" t="str">
        <f>IF(B28="","",VLOOKUP(B28,data!$A$1:$CA$300,13,FALSE))</f>
        <v>018-874-2601</v>
      </c>
      <c r="E34" s="341"/>
      <c r="F34" s="342"/>
      <c r="G34" s="314"/>
      <c r="H34" s="314"/>
      <c r="I34" s="314"/>
      <c r="J34" s="314"/>
      <c r="K34" s="310"/>
      <c r="L34" s="307"/>
      <c r="M34" s="310"/>
      <c r="N34" s="307"/>
      <c r="O34" s="310"/>
      <c r="P34" s="307"/>
      <c r="Q34" s="310"/>
      <c r="R34" s="307"/>
      <c r="S34" s="310"/>
      <c r="T34" s="307"/>
      <c r="U34" s="310"/>
      <c r="V34" s="307"/>
      <c r="W34" s="310"/>
      <c r="X34" s="307"/>
      <c r="Y34" s="310"/>
      <c r="Z34" s="307"/>
      <c r="AA34" s="308"/>
      <c r="AB34" s="309"/>
    </row>
    <row r="35" spans="2:28" ht="3.75" customHeight="1">
      <c r="B35" s="312"/>
      <c r="C35" s="51"/>
      <c r="D35" s="53"/>
      <c r="E35" s="55"/>
      <c r="F35" s="60"/>
      <c r="G35" s="314"/>
      <c r="H35" s="314"/>
      <c r="I35" s="314"/>
      <c r="J35" s="314"/>
      <c r="K35" s="310"/>
      <c r="L35" s="307"/>
      <c r="M35" s="310"/>
      <c r="N35" s="307"/>
      <c r="O35" s="310"/>
      <c r="P35" s="307"/>
      <c r="Q35" s="310"/>
      <c r="R35" s="307"/>
      <c r="S35" s="310"/>
      <c r="T35" s="307"/>
      <c r="U35" s="310"/>
      <c r="V35" s="307"/>
      <c r="W35" s="310"/>
      <c r="X35" s="307"/>
      <c r="Y35" s="310"/>
      <c r="Z35" s="307"/>
      <c r="AA35" s="308"/>
      <c r="AB35" s="309"/>
    </row>
    <row r="36" spans="2:28" ht="13.5" customHeight="1">
      <c r="B36" s="312"/>
      <c r="C36" s="51" t="s">
        <v>326</v>
      </c>
      <c r="D36" s="54" t="str">
        <f>IF(B28="","",VLOOKUP(B28,data!$A$1:$CA$300,24,FALSE))</f>
        <v>09:00</v>
      </c>
      <c r="E36" s="57" t="s">
        <v>8</v>
      </c>
      <c r="F36" s="59" t="str">
        <f>IF(B28="","",VLOOKUP(B28,data!$A$1:$CA$300,25,FALSE))</f>
        <v>17:10</v>
      </c>
      <c r="G36" s="314"/>
      <c r="H36" s="314"/>
      <c r="I36" s="314"/>
      <c r="J36" s="314"/>
      <c r="K36" s="310"/>
      <c r="L36" s="307"/>
      <c r="M36" s="310"/>
      <c r="N36" s="307"/>
      <c r="O36" s="310"/>
      <c r="P36" s="307"/>
      <c r="Q36" s="310"/>
      <c r="R36" s="307"/>
      <c r="S36" s="310"/>
      <c r="T36" s="307"/>
      <c r="U36" s="310"/>
      <c r="V36" s="307"/>
      <c r="W36" s="310"/>
      <c r="X36" s="307"/>
      <c r="Y36" s="310"/>
      <c r="Z36" s="307"/>
      <c r="AA36" s="308"/>
      <c r="AB36" s="309"/>
    </row>
    <row r="37" spans="2:28" ht="27" customHeight="1">
      <c r="B37" s="313"/>
      <c r="C37" s="52" t="s">
        <v>1185</v>
      </c>
      <c r="D37" s="331" t="str">
        <f>IF(B28="","",VLOOKUP(B28,data!$A$1:$CA$300,26,FALSE))</f>
        <v>年中無休</v>
      </c>
      <c r="E37" s="332"/>
      <c r="F37" s="333"/>
      <c r="G37" s="314"/>
      <c r="H37" s="314"/>
      <c r="I37" s="314"/>
      <c r="J37" s="314"/>
      <c r="K37" s="310"/>
      <c r="L37" s="307"/>
      <c r="M37" s="310"/>
      <c r="N37" s="307"/>
      <c r="O37" s="310"/>
      <c r="P37" s="307"/>
      <c r="Q37" s="310"/>
      <c r="R37" s="307"/>
      <c r="S37" s="310"/>
      <c r="T37" s="307"/>
      <c r="U37" s="310"/>
      <c r="V37" s="307"/>
      <c r="W37" s="310"/>
      <c r="X37" s="307"/>
      <c r="Y37" s="310"/>
      <c r="Z37" s="307"/>
      <c r="AA37" s="308"/>
      <c r="AB37" s="309"/>
    </row>
    <row r="38" spans="2:28" ht="33.75" customHeight="1">
      <c r="B38" s="311">
        <v>67</v>
      </c>
      <c r="C38" s="50" t="s">
        <v>462</v>
      </c>
      <c r="D38" s="334" t="str">
        <f>IF(B38="","",VLOOKUP(B38,data!$A$1:$CA$300,9,FALSE))</f>
        <v>介護老人保健施設
湖東老健</v>
      </c>
      <c r="E38" s="335"/>
      <c r="F38" s="336"/>
      <c r="G38" s="314" t="str">
        <f>IF(B38="","",VLOOKUP(B38,data!$A$1:$CA$300,73,FALSE))</f>
        <v>64</v>
      </c>
      <c r="H38" s="314" t="str">
        <f>IF(B38="","",VLOOKUP(B38,data!$A$1:$CA$300,74,FALSE))</f>
        <v>0</v>
      </c>
      <c r="I38" s="314" t="str">
        <f>IF(B38="","",VLOOKUP(B38,data!$A$1:$CA$300,75,FALSE))</f>
        <v>4</v>
      </c>
      <c r="J38" s="314" t="str">
        <f>IF(B38="","",VLOOKUP(B38,data!$A$1:$CA$300,76,FALSE))</f>
        <v>60</v>
      </c>
      <c r="K38" s="310" t="str">
        <f>IF(B38="","",VLOOKUP(B38,data!$A$1:$CA$300,31,FALSE))</f>
        <v>○</v>
      </c>
      <c r="L38" s="307" t="str">
        <f>IF(B38="","",VLOOKUP(B38,data!$A$1:$CA$300,33,FALSE))</f>
        <v>○</v>
      </c>
      <c r="M38" s="310" t="str">
        <f>IF(B38="","",VLOOKUP(B38,data!$A$1:$CA$300,35,FALSE))</f>
        <v>○</v>
      </c>
      <c r="N38" s="307" t="str">
        <f>IF(B38="","",VLOOKUP(B38,data!$A$1:$CA$300,37,FALSE))</f>
        <v>要相談</v>
      </c>
      <c r="O38" s="310" t="str">
        <f>IF(B38="","",VLOOKUP(B38,data!$A$1:$CA$300,39,FALSE))</f>
        <v>○</v>
      </c>
      <c r="P38" s="307" t="str">
        <f>IF(B38="","",VLOOKUP(B38,data!$A$1:$CA$300,41,FALSE))</f>
        <v>要相談</v>
      </c>
      <c r="Q38" s="310" t="str">
        <f>IF(B38="","",VLOOKUP(B38,data!$A$1:$CA$300,43,FALSE))</f>
        <v>×</v>
      </c>
      <c r="R38" s="307" t="str">
        <f>IF(B38="","",VLOOKUP(B38,data!$A$1:$CA$300,45,FALSE))</f>
        <v>要相談</v>
      </c>
      <c r="S38" s="310" t="str">
        <f>IF(B38="","",VLOOKUP(B38,data!$A$1:$CA$300,47,FALSE))</f>
        <v>○</v>
      </c>
      <c r="T38" s="307" t="str">
        <f>IF(B38="","",VLOOKUP(B38,data!$A$1:$CA$300,49,FALSE))</f>
        <v>○</v>
      </c>
      <c r="U38" s="310" t="str">
        <f>IF(B38="","",VLOOKUP(B38,data!$A$1:$CA$300,51,FALSE))</f>
        <v>要相談</v>
      </c>
      <c r="V38" s="307" t="str">
        <f>IF(B38="","",VLOOKUP(B38,data!$A$1:$CA$300,53,FALSE))</f>
        <v>要相談</v>
      </c>
      <c r="W38" s="310" t="str">
        <f>IF(B38="","",VLOOKUP(B38,data!$A$1:$CA$300,55,FALSE))</f>
        <v>要相談</v>
      </c>
      <c r="X38" s="307" t="str">
        <f>IF(B38="","",VLOOKUP(B38,data!$A$1:$CA$300,57,FALSE))</f>
        <v>要相談</v>
      </c>
      <c r="Y38" s="310" t="str">
        <f>IF(B38="","",VLOOKUP(B38,data!$A$1:$CA$300,59,FALSE))</f>
        <v>要相談</v>
      </c>
      <c r="Z38" s="307" t="str">
        <f>IF(B38="","",VLOOKUP(B38,data!$A$1:$CA$300,61,FALSE))</f>
        <v>×</v>
      </c>
      <c r="AA38" s="308" t="str">
        <f>IF(B38="","",VLOOKUP(B38,data!$A$1:$CA$300,77,FALSE))</f>
        <v>県内全域</v>
      </c>
      <c r="AB38" s="309" t="str">
        <f>IF(B38="","",VLOOKUP(B38,data!$A$1:$CA$300,78,FALSE))</f>
        <v>令和7年度中に移転予定。</v>
      </c>
    </row>
    <row r="39" spans="2:28" ht="15" customHeight="1">
      <c r="B39" s="312"/>
      <c r="C39" s="51" t="s">
        <v>637</v>
      </c>
      <c r="D39" s="337" t="str">
        <f>IF(B38="","",VLOOKUP(B38,data!$A$1:$CA$300,10,FALSE))</f>
        <v>018-1705</v>
      </c>
      <c r="E39" s="338"/>
      <c r="F39" s="339"/>
      <c r="G39" s="314"/>
      <c r="H39" s="314"/>
      <c r="I39" s="314"/>
      <c r="J39" s="314"/>
      <c r="K39" s="310"/>
      <c r="L39" s="307"/>
      <c r="M39" s="310"/>
      <c r="N39" s="307"/>
      <c r="O39" s="310"/>
      <c r="P39" s="307"/>
      <c r="Q39" s="310"/>
      <c r="R39" s="307"/>
      <c r="S39" s="310"/>
      <c r="T39" s="307"/>
      <c r="U39" s="310"/>
      <c r="V39" s="307"/>
      <c r="W39" s="310"/>
      <c r="X39" s="307"/>
      <c r="Y39" s="310"/>
      <c r="Z39" s="307"/>
      <c r="AA39" s="308"/>
      <c r="AB39" s="309"/>
    </row>
    <row r="40" spans="2:28" ht="13.5" customHeight="1">
      <c r="B40" s="312"/>
      <c r="C40" s="315" t="s">
        <v>515</v>
      </c>
      <c r="D40" s="316" t="str">
        <f>IF(B38="","",VLOOKUP(B38,data!$A$1:$CA$300,11,FALSE))</f>
        <v>五城目町字上町284-1</v>
      </c>
      <c r="E40" s="317"/>
      <c r="F40" s="318"/>
      <c r="G40" s="314"/>
      <c r="H40" s="314"/>
      <c r="I40" s="314"/>
      <c r="J40" s="314"/>
      <c r="K40" s="310"/>
      <c r="L40" s="307"/>
      <c r="M40" s="310"/>
      <c r="N40" s="307"/>
      <c r="O40" s="310"/>
      <c r="P40" s="307"/>
      <c r="Q40" s="310"/>
      <c r="R40" s="307"/>
      <c r="S40" s="310"/>
      <c r="T40" s="307"/>
      <c r="U40" s="310"/>
      <c r="V40" s="307"/>
      <c r="W40" s="310"/>
      <c r="X40" s="307"/>
      <c r="Y40" s="310"/>
      <c r="Z40" s="307"/>
      <c r="AA40" s="308"/>
      <c r="AB40" s="309"/>
    </row>
    <row r="41" spans="2:28" ht="13.5" customHeight="1">
      <c r="B41" s="312"/>
      <c r="C41" s="315"/>
      <c r="D41" s="316"/>
      <c r="E41" s="317"/>
      <c r="F41" s="318"/>
      <c r="G41" s="314"/>
      <c r="H41" s="314"/>
      <c r="I41" s="314"/>
      <c r="J41" s="314"/>
      <c r="K41" s="310"/>
      <c r="L41" s="307"/>
      <c r="M41" s="310"/>
      <c r="N41" s="307"/>
      <c r="O41" s="310"/>
      <c r="P41" s="307"/>
      <c r="Q41" s="310"/>
      <c r="R41" s="307"/>
      <c r="S41" s="310"/>
      <c r="T41" s="307"/>
      <c r="U41" s="310"/>
      <c r="V41" s="307"/>
      <c r="W41" s="310"/>
      <c r="X41" s="307"/>
      <c r="Y41" s="310"/>
      <c r="Z41" s="307"/>
      <c r="AA41" s="308"/>
      <c r="AB41" s="309"/>
    </row>
    <row r="42" spans="2:28" ht="3.75" customHeight="1">
      <c r="B42" s="312"/>
      <c r="C42" s="51"/>
      <c r="D42" s="53"/>
      <c r="E42" s="55"/>
      <c r="F42" s="60"/>
      <c r="G42" s="314"/>
      <c r="H42" s="314"/>
      <c r="I42" s="314"/>
      <c r="J42" s="314"/>
      <c r="K42" s="310"/>
      <c r="L42" s="307"/>
      <c r="M42" s="310"/>
      <c r="N42" s="307"/>
      <c r="O42" s="310"/>
      <c r="P42" s="307"/>
      <c r="Q42" s="310"/>
      <c r="R42" s="307"/>
      <c r="S42" s="310"/>
      <c r="T42" s="307"/>
      <c r="U42" s="310"/>
      <c r="V42" s="307"/>
      <c r="W42" s="310"/>
      <c r="X42" s="307"/>
      <c r="Y42" s="310"/>
      <c r="Z42" s="307"/>
      <c r="AA42" s="308"/>
      <c r="AB42" s="309"/>
    </row>
    <row r="43" spans="2:28" ht="13.5" customHeight="1">
      <c r="B43" s="312"/>
      <c r="C43" s="51" t="s">
        <v>526</v>
      </c>
      <c r="D43" s="340" t="str">
        <f>IF(B38="","",VLOOKUP(B38,data!$A$1:$CA$300,12,FALSE))</f>
        <v>018-855-1570</v>
      </c>
      <c r="E43" s="341"/>
      <c r="F43" s="342"/>
      <c r="G43" s="314"/>
      <c r="H43" s="314"/>
      <c r="I43" s="314"/>
      <c r="J43" s="314"/>
      <c r="K43" s="310"/>
      <c r="L43" s="307"/>
      <c r="M43" s="310"/>
      <c r="N43" s="307"/>
      <c r="O43" s="310"/>
      <c r="P43" s="307"/>
      <c r="Q43" s="310"/>
      <c r="R43" s="307"/>
      <c r="S43" s="310"/>
      <c r="T43" s="307"/>
      <c r="U43" s="310"/>
      <c r="V43" s="307"/>
      <c r="W43" s="310"/>
      <c r="X43" s="307"/>
      <c r="Y43" s="310"/>
      <c r="Z43" s="307"/>
      <c r="AA43" s="308"/>
      <c r="AB43" s="309"/>
    </row>
    <row r="44" spans="2:28" ht="13.5" customHeight="1">
      <c r="B44" s="312"/>
      <c r="C44" s="51" t="s">
        <v>1184</v>
      </c>
      <c r="D44" s="340" t="str">
        <f>IF(B38="","",VLOOKUP(B38,data!$A$1:$CA$300,13,FALSE))</f>
        <v>018-855-1555</v>
      </c>
      <c r="E44" s="341"/>
      <c r="F44" s="342"/>
      <c r="G44" s="314"/>
      <c r="H44" s="314"/>
      <c r="I44" s="314"/>
      <c r="J44" s="314"/>
      <c r="K44" s="310"/>
      <c r="L44" s="307"/>
      <c r="M44" s="310"/>
      <c r="N44" s="307"/>
      <c r="O44" s="310"/>
      <c r="P44" s="307"/>
      <c r="Q44" s="310"/>
      <c r="R44" s="307"/>
      <c r="S44" s="310"/>
      <c r="T44" s="307"/>
      <c r="U44" s="310"/>
      <c r="V44" s="307"/>
      <c r="W44" s="310"/>
      <c r="X44" s="307"/>
      <c r="Y44" s="310"/>
      <c r="Z44" s="307"/>
      <c r="AA44" s="308"/>
      <c r="AB44" s="309"/>
    </row>
    <row r="45" spans="2:28" ht="3.75" customHeight="1">
      <c r="B45" s="312"/>
      <c r="C45" s="51"/>
      <c r="D45" s="53"/>
      <c r="E45" s="55"/>
      <c r="F45" s="60"/>
      <c r="G45" s="314"/>
      <c r="H45" s="314"/>
      <c r="I45" s="314"/>
      <c r="J45" s="314"/>
      <c r="K45" s="310"/>
      <c r="L45" s="307"/>
      <c r="M45" s="310"/>
      <c r="N45" s="307"/>
      <c r="O45" s="310"/>
      <c r="P45" s="307"/>
      <c r="Q45" s="310"/>
      <c r="R45" s="307"/>
      <c r="S45" s="310"/>
      <c r="T45" s="307"/>
      <c r="U45" s="310"/>
      <c r="V45" s="307"/>
      <c r="W45" s="310"/>
      <c r="X45" s="307"/>
      <c r="Y45" s="310"/>
      <c r="Z45" s="307"/>
      <c r="AA45" s="308"/>
      <c r="AB45" s="309"/>
    </row>
    <row r="46" spans="2:28" ht="13.5" customHeight="1">
      <c r="B46" s="312"/>
      <c r="C46" s="51" t="s">
        <v>326</v>
      </c>
      <c r="D46" s="54" t="str">
        <f>IF(B38="","",VLOOKUP(B38,data!$A$1:$CA$300,24,FALSE))</f>
        <v>08:30</v>
      </c>
      <c r="E46" s="57" t="s">
        <v>8</v>
      </c>
      <c r="F46" s="59" t="str">
        <f>IF(B38="","",VLOOKUP(B38,data!$A$1:$CA$300,25,FALSE))</f>
        <v>17:30</v>
      </c>
      <c r="G46" s="314"/>
      <c r="H46" s="314"/>
      <c r="I46" s="314"/>
      <c r="J46" s="314"/>
      <c r="K46" s="310"/>
      <c r="L46" s="307"/>
      <c r="M46" s="310"/>
      <c r="N46" s="307"/>
      <c r="O46" s="310"/>
      <c r="P46" s="307"/>
      <c r="Q46" s="310"/>
      <c r="R46" s="307"/>
      <c r="S46" s="310"/>
      <c r="T46" s="307"/>
      <c r="U46" s="310"/>
      <c r="V46" s="307"/>
      <c r="W46" s="310"/>
      <c r="X46" s="307"/>
      <c r="Y46" s="310"/>
      <c r="Z46" s="307"/>
      <c r="AA46" s="308"/>
      <c r="AB46" s="309"/>
    </row>
    <row r="47" spans="2:28" ht="27" customHeight="1">
      <c r="B47" s="313"/>
      <c r="C47" s="52" t="s">
        <v>1185</v>
      </c>
      <c r="D47" s="331" t="str">
        <f>IF(B38="","",VLOOKUP(B38,data!$A$1:$CA$300,26,FALSE))</f>
        <v>年末年始</v>
      </c>
      <c r="E47" s="332"/>
      <c r="F47" s="333"/>
      <c r="G47" s="314"/>
      <c r="H47" s="314"/>
      <c r="I47" s="314"/>
      <c r="J47" s="314"/>
      <c r="K47" s="310"/>
      <c r="L47" s="307"/>
      <c r="M47" s="310"/>
      <c r="N47" s="307"/>
      <c r="O47" s="310"/>
      <c r="P47" s="307"/>
      <c r="Q47" s="310"/>
      <c r="R47" s="307"/>
      <c r="S47" s="310"/>
      <c r="T47" s="307"/>
      <c r="U47" s="310"/>
      <c r="V47" s="307"/>
      <c r="W47" s="310"/>
      <c r="X47" s="307"/>
      <c r="Y47" s="310"/>
      <c r="Z47" s="307"/>
      <c r="AA47" s="308"/>
      <c r="AB47" s="309"/>
    </row>
    <row r="48" spans="2:28" ht="33.75" customHeight="1">
      <c r="B48" s="311">
        <v>68</v>
      </c>
      <c r="C48" s="50" t="s">
        <v>462</v>
      </c>
      <c r="D48" s="334" t="str">
        <f>IF(B48="","",VLOOKUP(B48,data!$A$1:$CA$300,9,FALSE))</f>
        <v>介護老人保健施設
榮寿苑</v>
      </c>
      <c r="E48" s="335"/>
      <c r="F48" s="336"/>
      <c r="G48" s="314" t="str">
        <f>IF(B48="","",VLOOKUP(B48,data!$A$1:$CA$300,73,FALSE))</f>
        <v>100</v>
      </c>
      <c r="H48" s="314" t="str">
        <f>IF(B48="","",VLOOKUP(B48,data!$A$1:$CA$300,74,FALSE))</f>
        <v>2</v>
      </c>
      <c r="I48" s="314" t="str">
        <f>IF(B48="","",VLOOKUP(B48,data!$A$1:$CA$300,75,FALSE))</f>
        <v>2</v>
      </c>
      <c r="J48" s="314" t="str">
        <f>IF(B48="","",VLOOKUP(B48,data!$A$1:$CA$300,76,FALSE))</f>
        <v>96</v>
      </c>
      <c r="K48" s="310" t="str">
        <f>IF(B48="","",VLOOKUP(B48,data!$A$1:$CA$300,31,FALSE))</f>
        <v>○</v>
      </c>
      <c r="L48" s="307" t="str">
        <f>IF(B48="","",VLOOKUP(B48,data!$A$1:$CA$300,33,FALSE))</f>
        <v>○</v>
      </c>
      <c r="M48" s="310" t="str">
        <f>IF(B48="","",VLOOKUP(B48,data!$A$1:$CA$300,35,FALSE))</f>
        <v>○</v>
      </c>
      <c r="N48" s="307" t="str">
        <f>IF(B48="","",VLOOKUP(B48,data!$A$1:$CA$300,37,FALSE))</f>
        <v>×</v>
      </c>
      <c r="O48" s="310" t="str">
        <f>IF(B48="","",VLOOKUP(B48,data!$A$1:$CA$300,39,FALSE))</f>
        <v>○</v>
      </c>
      <c r="P48" s="307" t="str">
        <f>IF(B48="","",VLOOKUP(B48,data!$A$1:$CA$300,41,FALSE))</f>
        <v>×</v>
      </c>
      <c r="Q48" s="310" t="str">
        <f>IF(B48="","",VLOOKUP(B48,data!$A$1:$CA$300,43,FALSE))</f>
        <v>×</v>
      </c>
      <c r="R48" s="307" t="str">
        <f>IF(B48="","",VLOOKUP(B48,data!$A$1:$CA$300,45,FALSE))</f>
        <v>×</v>
      </c>
      <c r="S48" s="310" t="str">
        <f>IF(B48="","",VLOOKUP(B48,data!$A$1:$CA$300,47,FALSE))</f>
        <v>○</v>
      </c>
      <c r="T48" s="307" t="str">
        <f>IF(B48="","",VLOOKUP(B48,data!$A$1:$CA$300,49,FALSE))</f>
        <v>○</v>
      </c>
      <c r="U48" s="310" t="str">
        <f>IF(B48="","",VLOOKUP(B48,data!$A$1:$CA$300,51,FALSE))</f>
        <v>○</v>
      </c>
      <c r="V48" s="307" t="str">
        <f>IF(B48="","",VLOOKUP(B48,data!$A$1:$CA$300,53,FALSE))</f>
        <v>○</v>
      </c>
      <c r="W48" s="310" t="str">
        <f>IF(B48="","",VLOOKUP(B48,data!$A$1:$CA$300,55,FALSE))</f>
        <v>○</v>
      </c>
      <c r="X48" s="307" t="str">
        <f>IF(B48="","",VLOOKUP(B48,data!$A$1:$CA$300,57,FALSE))</f>
        <v>○</v>
      </c>
      <c r="Y48" s="310" t="str">
        <f>IF(B48="","",VLOOKUP(B48,data!$A$1:$CA$300,59,FALSE))</f>
        <v>○</v>
      </c>
      <c r="Z48" s="307" t="str">
        <f>IF(B48="","",VLOOKUP(B48,data!$A$1:$CA$300,61,FALSE))</f>
        <v>×</v>
      </c>
      <c r="AA48" s="308" t="str">
        <f>IF(B48="","",VLOOKUP(B48,data!$A$1:$CA$300,77,FALSE))</f>
        <v>県内全域</v>
      </c>
      <c r="AB48" s="309" t="str">
        <f>IF(B48="","",VLOOKUP(B48,data!$A$1:$CA$300,78,FALSE))</f>
        <v/>
      </c>
    </row>
    <row r="49" spans="2:28" ht="15" customHeight="1">
      <c r="B49" s="312"/>
      <c r="C49" s="51" t="s">
        <v>637</v>
      </c>
      <c r="D49" s="337" t="str">
        <f>IF(B48="","",VLOOKUP(B48,data!$A$1:$CA$300,10,FALSE))</f>
        <v>018-1601</v>
      </c>
      <c r="E49" s="338"/>
      <c r="F49" s="339"/>
      <c r="G49" s="314"/>
      <c r="H49" s="314"/>
      <c r="I49" s="314"/>
      <c r="J49" s="314"/>
      <c r="K49" s="310"/>
      <c r="L49" s="307"/>
      <c r="M49" s="310"/>
      <c r="N49" s="307"/>
      <c r="O49" s="310"/>
      <c r="P49" s="307"/>
      <c r="Q49" s="310"/>
      <c r="R49" s="307"/>
      <c r="S49" s="310"/>
      <c r="T49" s="307"/>
      <c r="U49" s="310"/>
      <c r="V49" s="307"/>
      <c r="W49" s="310"/>
      <c r="X49" s="307"/>
      <c r="Y49" s="310"/>
      <c r="Z49" s="307"/>
      <c r="AA49" s="308"/>
      <c r="AB49" s="309"/>
    </row>
    <row r="50" spans="2:28" ht="13.5" customHeight="1">
      <c r="B50" s="312"/>
      <c r="C50" s="315" t="s">
        <v>515</v>
      </c>
      <c r="D50" s="316" t="str">
        <f>IF(B48="","",VLOOKUP(B48,data!$A$1:$CA$300,11,FALSE))</f>
        <v>八郎潟町真坂字沢田43-10</v>
      </c>
      <c r="E50" s="317"/>
      <c r="F50" s="318"/>
      <c r="G50" s="314"/>
      <c r="H50" s="314"/>
      <c r="I50" s="314"/>
      <c r="J50" s="314"/>
      <c r="K50" s="310"/>
      <c r="L50" s="307"/>
      <c r="M50" s="310"/>
      <c r="N50" s="307"/>
      <c r="O50" s="310"/>
      <c r="P50" s="307"/>
      <c r="Q50" s="310"/>
      <c r="R50" s="307"/>
      <c r="S50" s="310"/>
      <c r="T50" s="307"/>
      <c r="U50" s="310"/>
      <c r="V50" s="307"/>
      <c r="W50" s="310"/>
      <c r="X50" s="307"/>
      <c r="Y50" s="310"/>
      <c r="Z50" s="307"/>
      <c r="AA50" s="308"/>
      <c r="AB50" s="309"/>
    </row>
    <row r="51" spans="2:28" ht="13.5" customHeight="1">
      <c r="B51" s="312"/>
      <c r="C51" s="315"/>
      <c r="D51" s="316"/>
      <c r="E51" s="317"/>
      <c r="F51" s="318"/>
      <c r="G51" s="314"/>
      <c r="H51" s="314"/>
      <c r="I51" s="314"/>
      <c r="J51" s="314"/>
      <c r="K51" s="310"/>
      <c r="L51" s="307"/>
      <c r="M51" s="310"/>
      <c r="N51" s="307"/>
      <c r="O51" s="310"/>
      <c r="P51" s="307"/>
      <c r="Q51" s="310"/>
      <c r="R51" s="307"/>
      <c r="S51" s="310"/>
      <c r="T51" s="307"/>
      <c r="U51" s="310"/>
      <c r="V51" s="307"/>
      <c r="W51" s="310"/>
      <c r="X51" s="307"/>
      <c r="Y51" s="310"/>
      <c r="Z51" s="307"/>
      <c r="AA51" s="308"/>
      <c r="AB51" s="309"/>
    </row>
    <row r="52" spans="2:28" ht="3.75" customHeight="1">
      <c r="B52" s="312"/>
      <c r="C52" s="51"/>
      <c r="D52" s="53"/>
      <c r="E52" s="55"/>
      <c r="F52" s="60"/>
      <c r="G52" s="314"/>
      <c r="H52" s="314"/>
      <c r="I52" s="314"/>
      <c r="J52" s="314"/>
      <c r="K52" s="310"/>
      <c r="L52" s="307"/>
      <c r="M52" s="310"/>
      <c r="N52" s="307"/>
      <c r="O52" s="310"/>
      <c r="P52" s="307"/>
      <c r="Q52" s="310"/>
      <c r="R52" s="307"/>
      <c r="S52" s="310"/>
      <c r="T52" s="307"/>
      <c r="U52" s="310"/>
      <c r="V52" s="307"/>
      <c r="W52" s="310"/>
      <c r="X52" s="307"/>
      <c r="Y52" s="310"/>
      <c r="Z52" s="307"/>
      <c r="AA52" s="308"/>
      <c r="AB52" s="309"/>
    </row>
    <row r="53" spans="2:28" ht="13.5" customHeight="1">
      <c r="B53" s="312"/>
      <c r="C53" s="51" t="s">
        <v>526</v>
      </c>
      <c r="D53" s="340" t="str">
        <f>IF(B48="","",VLOOKUP(B48,data!$A$1:$CA$300,12,FALSE))</f>
        <v>018-875-3881</v>
      </c>
      <c r="E53" s="341"/>
      <c r="F53" s="342"/>
      <c r="G53" s="314"/>
      <c r="H53" s="314"/>
      <c r="I53" s="314"/>
      <c r="J53" s="314"/>
      <c r="K53" s="310"/>
      <c r="L53" s="307"/>
      <c r="M53" s="310"/>
      <c r="N53" s="307"/>
      <c r="O53" s="310"/>
      <c r="P53" s="307"/>
      <c r="Q53" s="310"/>
      <c r="R53" s="307"/>
      <c r="S53" s="310"/>
      <c r="T53" s="307"/>
      <c r="U53" s="310"/>
      <c r="V53" s="307"/>
      <c r="W53" s="310"/>
      <c r="X53" s="307"/>
      <c r="Y53" s="310"/>
      <c r="Z53" s="307"/>
      <c r="AA53" s="308"/>
      <c r="AB53" s="309"/>
    </row>
    <row r="54" spans="2:28" ht="13.5" customHeight="1">
      <c r="B54" s="312"/>
      <c r="C54" s="51" t="s">
        <v>1184</v>
      </c>
      <c r="D54" s="340" t="str">
        <f>IF(B48="","",VLOOKUP(B48,data!$A$1:$CA$300,13,FALSE))</f>
        <v>018-875-3883</v>
      </c>
      <c r="E54" s="341"/>
      <c r="F54" s="342"/>
      <c r="G54" s="314"/>
      <c r="H54" s="314"/>
      <c r="I54" s="314"/>
      <c r="J54" s="314"/>
      <c r="K54" s="310"/>
      <c r="L54" s="307"/>
      <c r="M54" s="310"/>
      <c r="N54" s="307"/>
      <c r="O54" s="310"/>
      <c r="P54" s="307"/>
      <c r="Q54" s="310"/>
      <c r="R54" s="307"/>
      <c r="S54" s="310"/>
      <c r="T54" s="307"/>
      <c r="U54" s="310"/>
      <c r="V54" s="307"/>
      <c r="W54" s="310"/>
      <c r="X54" s="307"/>
      <c r="Y54" s="310"/>
      <c r="Z54" s="307"/>
      <c r="AA54" s="308"/>
      <c r="AB54" s="309"/>
    </row>
    <row r="55" spans="2:28" ht="3.75" customHeight="1">
      <c r="B55" s="312"/>
      <c r="C55" s="51"/>
      <c r="D55" s="53"/>
      <c r="E55" s="55"/>
      <c r="F55" s="60"/>
      <c r="G55" s="314"/>
      <c r="H55" s="314"/>
      <c r="I55" s="314"/>
      <c r="J55" s="314"/>
      <c r="K55" s="310"/>
      <c r="L55" s="307"/>
      <c r="M55" s="310"/>
      <c r="N55" s="307"/>
      <c r="O55" s="310"/>
      <c r="P55" s="307"/>
      <c r="Q55" s="310"/>
      <c r="R55" s="307"/>
      <c r="S55" s="310"/>
      <c r="T55" s="307"/>
      <c r="U55" s="310"/>
      <c r="V55" s="307"/>
      <c r="W55" s="310"/>
      <c r="X55" s="307"/>
      <c r="Y55" s="310"/>
      <c r="Z55" s="307"/>
      <c r="AA55" s="308"/>
      <c r="AB55" s="309"/>
    </row>
    <row r="56" spans="2:28" ht="13.5" customHeight="1">
      <c r="B56" s="312"/>
      <c r="C56" s="51" t="s">
        <v>326</v>
      </c>
      <c r="D56" s="54" t="str">
        <f>IF(B48="","",VLOOKUP(B48,data!$A$1:$CA$300,24,FALSE))</f>
        <v>08:30</v>
      </c>
      <c r="E56" s="57" t="s">
        <v>8</v>
      </c>
      <c r="F56" s="59" t="str">
        <f>IF(B48="","",VLOOKUP(B48,data!$A$1:$CA$300,25,FALSE))</f>
        <v>17:30</v>
      </c>
      <c r="G56" s="314"/>
      <c r="H56" s="314"/>
      <c r="I56" s="314"/>
      <c r="J56" s="314"/>
      <c r="K56" s="310"/>
      <c r="L56" s="307"/>
      <c r="M56" s="310"/>
      <c r="N56" s="307"/>
      <c r="O56" s="310"/>
      <c r="P56" s="307"/>
      <c r="Q56" s="310"/>
      <c r="R56" s="307"/>
      <c r="S56" s="310"/>
      <c r="T56" s="307"/>
      <c r="U56" s="310"/>
      <c r="V56" s="307"/>
      <c r="W56" s="310"/>
      <c r="X56" s="307"/>
      <c r="Y56" s="310"/>
      <c r="Z56" s="307"/>
      <c r="AA56" s="308"/>
      <c r="AB56" s="309"/>
    </row>
    <row r="57" spans="2:28" ht="27" customHeight="1">
      <c r="B57" s="313"/>
      <c r="C57" s="52" t="s">
        <v>1185</v>
      </c>
      <c r="D57" s="331" t="str">
        <f>IF(B48="","",VLOOKUP(B48,data!$A$1:$CA$300,26,FALSE))</f>
        <v>年中無休</v>
      </c>
      <c r="E57" s="332"/>
      <c r="F57" s="333"/>
      <c r="G57" s="314"/>
      <c r="H57" s="314"/>
      <c r="I57" s="314"/>
      <c r="J57" s="314"/>
      <c r="K57" s="310"/>
      <c r="L57" s="307"/>
      <c r="M57" s="310"/>
      <c r="N57" s="307"/>
      <c r="O57" s="310"/>
      <c r="P57" s="307"/>
      <c r="Q57" s="310"/>
      <c r="R57" s="307"/>
      <c r="S57" s="310"/>
      <c r="T57" s="307"/>
      <c r="U57" s="310"/>
      <c r="V57" s="307"/>
      <c r="W57" s="310"/>
      <c r="X57" s="307"/>
      <c r="Y57" s="310"/>
      <c r="Z57" s="307"/>
      <c r="AA57" s="308"/>
      <c r="AB57" s="309"/>
    </row>
  </sheetData>
  <mergeCells count="178">
    <mergeCell ref="O2:O7"/>
    <mergeCell ref="P2:P7"/>
    <mergeCell ref="Q2:Q7"/>
    <mergeCell ref="R2:R7"/>
    <mergeCell ref="S2:S7"/>
    <mergeCell ref="T2:T7"/>
    <mergeCell ref="U2:U7"/>
    <mergeCell ref="V2:V7"/>
    <mergeCell ref="D53:F53"/>
    <mergeCell ref="G18:G27"/>
    <mergeCell ref="H18:H27"/>
    <mergeCell ref="I18:I27"/>
    <mergeCell ref="J18:J27"/>
    <mergeCell ref="K18:K27"/>
    <mergeCell ref="L18:L27"/>
    <mergeCell ref="M18:M27"/>
    <mergeCell ref="N18:N27"/>
    <mergeCell ref="O18:O27"/>
    <mergeCell ref="D54:F54"/>
    <mergeCell ref="D57:F57"/>
    <mergeCell ref="D23:F23"/>
    <mergeCell ref="D24:F24"/>
    <mergeCell ref="D27:F27"/>
    <mergeCell ref="D28:F28"/>
    <mergeCell ref="D29:F29"/>
    <mergeCell ref="D33:F33"/>
    <mergeCell ref="D34:F34"/>
    <mergeCell ref="D37:F37"/>
    <mergeCell ref="D38:F38"/>
    <mergeCell ref="W2:W7"/>
    <mergeCell ref="X2:X7"/>
    <mergeCell ref="Y2:Y7"/>
    <mergeCell ref="Z2:Z7"/>
    <mergeCell ref="J8:J10"/>
    <mergeCell ref="C10:C11"/>
    <mergeCell ref="D10:F11"/>
    <mergeCell ref="J11:J15"/>
    <mergeCell ref="J16:J17"/>
    <mergeCell ref="G1:G7"/>
    <mergeCell ref="H1:J1"/>
    <mergeCell ref="K1:Z1"/>
    <mergeCell ref="D8:F8"/>
    <mergeCell ref="D9:F9"/>
    <mergeCell ref="D13:F13"/>
    <mergeCell ref="D14:F14"/>
    <mergeCell ref="D17:F17"/>
    <mergeCell ref="H2:H7"/>
    <mergeCell ref="I2:I7"/>
    <mergeCell ref="J2:J7"/>
    <mergeCell ref="K2:K7"/>
    <mergeCell ref="L2:L7"/>
    <mergeCell ref="M2:M7"/>
    <mergeCell ref="N2:N7"/>
    <mergeCell ref="C20:C21"/>
    <mergeCell ref="D20:F21"/>
    <mergeCell ref="C30:C31"/>
    <mergeCell ref="D30:F31"/>
    <mergeCell ref="C40:C41"/>
    <mergeCell ref="D40:F41"/>
    <mergeCell ref="C50:C51"/>
    <mergeCell ref="D50:F51"/>
    <mergeCell ref="B1:B7"/>
    <mergeCell ref="C1:F7"/>
    <mergeCell ref="B18:B27"/>
    <mergeCell ref="D39:F39"/>
    <mergeCell ref="D43:F43"/>
    <mergeCell ref="D44:F44"/>
    <mergeCell ref="D47:F47"/>
    <mergeCell ref="D48:F48"/>
    <mergeCell ref="D49:F49"/>
    <mergeCell ref="D18:F18"/>
    <mergeCell ref="D19:F19"/>
    <mergeCell ref="AA1:AA7"/>
    <mergeCell ref="AB1:AB7"/>
    <mergeCell ref="B8:B17"/>
    <mergeCell ref="G8:G17"/>
    <mergeCell ref="H8:H17"/>
    <mergeCell ref="I8:I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Z8:Z17"/>
    <mergeCell ref="AA8:AA17"/>
    <mergeCell ref="AB8:AB17"/>
    <mergeCell ref="Y28:Y37"/>
    <mergeCell ref="P18:P27"/>
    <mergeCell ref="Q18:Q27"/>
    <mergeCell ref="R18:R27"/>
    <mergeCell ref="S18:S27"/>
    <mergeCell ref="T18:T27"/>
    <mergeCell ref="U18:U27"/>
    <mergeCell ref="V18:V27"/>
    <mergeCell ref="W18:W27"/>
    <mergeCell ref="X18:X27"/>
    <mergeCell ref="Z38:Z47"/>
    <mergeCell ref="Y18:Y27"/>
    <mergeCell ref="Z18:Z27"/>
    <mergeCell ref="AA18:AA27"/>
    <mergeCell ref="AB18:AB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AA48:AA57"/>
    <mergeCell ref="Z28:Z37"/>
    <mergeCell ref="AA28:AA37"/>
    <mergeCell ref="AB28:AB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W47"/>
    <mergeCell ref="X38:X47"/>
    <mergeCell ref="Y38:Y47"/>
    <mergeCell ref="AB48:AB57"/>
    <mergeCell ref="AA38:AA47"/>
    <mergeCell ref="AB38:AB47"/>
    <mergeCell ref="B48:B57"/>
    <mergeCell ref="G48:G57"/>
    <mergeCell ref="H48:H5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W57"/>
    <mergeCell ref="X48:X57"/>
    <mergeCell ref="Y48:Y57"/>
    <mergeCell ref="Z48:Z57"/>
  </mergeCells>
  <phoneticPr fontId="17"/>
  <pageMargins left="0.50314960629921257" right="0.50314960629921257" top="0.35629921259842523" bottom="0.35629921259842523"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37"/>
  <sheetViews>
    <sheetView view="pageBreakPreview" zoomScaleSheetLayoutView="100" workbookViewId="0">
      <pane ySplit="7" topLeftCell="A8" activePane="bottomLeft" state="frozenSplit"/>
      <selection pane="bottomLeft" activeCell="B28" sqref="B28:B37"/>
    </sheetView>
  </sheetViews>
  <sheetFormatPr defaultRowHeight="15" customHeight="1"/>
  <cols>
    <col min="1" max="1" width="1" style="46" customWidth="1"/>
    <col min="2" max="2" width="2.625" style="47" customWidth="1"/>
    <col min="3" max="3" width="12.5" style="48" customWidth="1"/>
    <col min="4" max="4" width="8.75" style="49" customWidth="1"/>
    <col min="5" max="5" width="4.375" style="48" customWidth="1"/>
    <col min="6" max="6" width="8.75" style="48" customWidth="1"/>
    <col min="7" max="7" width="3.125" style="49" customWidth="1"/>
    <col min="8" max="26" width="3.125" style="48" customWidth="1"/>
    <col min="27" max="27" width="9" style="48" customWidth="1"/>
    <col min="28" max="28" width="13.75" style="48" customWidth="1"/>
    <col min="29" max="29" width="9" style="48" customWidth="1"/>
    <col min="30" max="16384" width="9" style="48"/>
  </cols>
  <sheetData>
    <row r="1" spans="2:28" ht="20.25" customHeight="1">
      <c r="B1" s="207" t="s">
        <v>40</v>
      </c>
      <c r="C1" s="319" t="s">
        <v>80</v>
      </c>
      <c r="D1" s="320"/>
      <c r="E1" s="320"/>
      <c r="F1" s="321"/>
      <c r="G1" s="307" t="s">
        <v>189</v>
      </c>
      <c r="H1" s="348" t="s">
        <v>1172</v>
      </c>
      <c r="I1" s="348"/>
      <c r="J1" s="348"/>
      <c r="K1" s="330" t="s">
        <v>1013</v>
      </c>
      <c r="L1" s="330"/>
      <c r="M1" s="330"/>
      <c r="N1" s="330"/>
      <c r="O1" s="330"/>
      <c r="P1" s="330"/>
      <c r="Q1" s="330"/>
      <c r="R1" s="330"/>
      <c r="S1" s="330"/>
      <c r="T1" s="330"/>
      <c r="U1" s="330"/>
      <c r="V1" s="330"/>
      <c r="W1" s="330"/>
      <c r="X1" s="330"/>
      <c r="Y1" s="330"/>
      <c r="Z1" s="330"/>
      <c r="AA1" s="328" t="s">
        <v>1043</v>
      </c>
      <c r="AB1" s="329" t="s">
        <v>104</v>
      </c>
    </row>
    <row r="2" spans="2:28" ht="11.25" customHeight="1">
      <c r="B2" s="208"/>
      <c r="C2" s="322"/>
      <c r="D2" s="323"/>
      <c r="E2" s="323"/>
      <c r="F2" s="324"/>
      <c r="G2" s="307"/>
      <c r="H2" s="346" t="s">
        <v>1173</v>
      </c>
      <c r="I2" s="346" t="s">
        <v>669</v>
      </c>
      <c r="J2" s="346" t="s">
        <v>1174</v>
      </c>
      <c r="K2" s="347" t="s">
        <v>1032</v>
      </c>
      <c r="L2" s="346" t="s">
        <v>1082</v>
      </c>
      <c r="M2" s="347" t="s">
        <v>1159</v>
      </c>
      <c r="N2" s="346" t="s">
        <v>296</v>
      </c>
      <c r="O2" s="347" t="s">
        <v>1176</v>
      </c>
      <c r="P2" s="346" t="s">
        <v>1177</v>
      </c>
      <c r="Q2" s="347" t="s">
        <v>1106</v>
      </c>
      <c r="R2" s="346" t="s">
        <v>1124</v>
      </c>
      <c r="S2" s="347" t="s">
        <v>41</v>
      </c>
      <c r="T2" s="346" t="s">
        <v>1178</v>
      </c>
      <c r="U2" s="347" t="s">
        <v>1164</v>
      </c>
      <c r="V2" s="346" t="s">
        <v>1068</v>
      </c>
      <c r="W2" s="347" t="s">
        <v>893</v>
      </c>
      <c r="X2" s="346" t="s">
        <v>1179</v>
      </c>
      <c r="Y2" s="347" t="s">
        <v>847</v>
      </c>
      <c r="Z2" s="346" t="s">
        <v>1363</v>
      </c>
      <c r="AA2" s="314"/>
      <c r="AB2" s="330"/>
    </row>
    <row r="3" spans="2:28" ht="11.25" customHeight="1">
      <c r="B3" s="208"/>
      <c r="C3" s="322"/>
      <c r="D3" s="323"/>
      <c r="E3" s="323"/>
      <c r="F3" s="324"/>
      <c r="G3" s="307"/>
      <c r="H3" s="346"/>
      <c r="I3" s="346"/>
      <c r="J3" s="346"/>
      <c r="K3" s="347"/>
      <c r="L3" s="346"/>
      <c r="M3" s="347"/>
      <c r="N3" s="346"/>
      <c r="O3" s="347"/>
      <c r="P3" s="346"/>
      <c r="Q3" s="347"/>
      <c r="R3" s="346"/>
      <c r="S3" s="347"/>
      <c r="T3" s="346"/>
      <c r="U3" s="347"/>
      <c r="V3" s="346"/>
      <c r="W3" s="347"/>
      <c r="X3" s="346"/>
      <c r="Y3" s="347"/>
      <c r="Z3" s="346"/>
      <c r="AA3" s="314"/>
      <c r="AB3" s="330"/>
    </row>
    <row r="4" spans="2:28" ht="11.25" customHeight="1">
      <c r="B4" s="208"/>
      <c r="C4" s="322"/>
      <c r="D4" s="323"/>
      <c r="E4" s="323"/>
      <c r="F4" s="324"/>
      <c r="G4" s="307"/>
      <c r="H4" s="346"/>
      <c r="I4" s="346"/>
      <c r="J4" s="346"/>
      <c r="K4" s="347"/>
      <c r="L4" s="346"/>
      <c r="M4" s="347"/>
      <c r="N4" s="346"/>
      <c r="O4" s="347"/>
      <c r="P4" s="346"/>
      <c r="Q4" s="347"/>
      <c r="R4" s="346"/>
      <c r="S4" s="347"/>
      <c r="T4" s="346"/>
      <c r="U4" s="347"/>
      <c r="V4" s="346"/>
      <c r="W4" s="347"/>
      <c r="X4" s="346"/>
      <c r="Y4" s="347"/>
      <c r="Z4" s="346"/>
      <c r="AA4" s="314"/>
      <c r="AB4" s="330"/>
    </row>
    <row r="5" spans="2:28" ht="11.25" customHeight="1">
      <c r="B5" s="208"/>
      <c r="C5" s="322"/>
      <c r="D5" s="323"/>
      <c r="E5" s="323"/>
      <c r="F5" s="324"/>
      <c r="G5" s="307"/>
      <c r="H5" s="346"/>
      <c r="I5" s="346"/>
      <c r="J5" s="346"/>
      <c r="K5" s="347"/>
      <c r="L5" s="346"/>
      <c r="M5" s="347"/>
      <c r="N5" s="346"/>
      <c r="O5" s="347"/>
      <c r="P5" s="346"/>
      <c r="Q5" s="347"/>
      <c r="R5" s="346"/>
      <c r="S5" s="347"/>
      <c r="T5" s="346"/>
      <c r="U5" s="347"/>
      <c r="V5" s="346"/>
      <c r="W5" s="347"/>
      <c r="X5" s="346"/>
      <c r="Y5" s="347"/>
      <c r="Z5" s="346"/>
      <c r="AA5" s="314"/>
      <c r="AB5" s="330"/>
    </row>
    <row r="6" spans="2:28" ht="11.25" customHeight="1">
      <c r="B6" s="208"/>
      <c r="C6" s="322"/>
      <c r="D6" s="323"/>
      <c r="E6" s="323"/>
      <c r="F6" s="324"/>
      <c r="G6" s="307"/>
      <c r="H6" s="346"/>
      <c r="I6" s="346"/>
      <c r="J6" s="346"/>
      <c r="K6" s="347"/>
      <c r="L6" s="346"/>
      <c r="M6" s="347"/>
      <c r="N6" s="346"/>
      <c r="O6" s="347"/>
      <c r="P6" s="346"/>
      <c r="Q6" s="347"/>
      <c r="R6" s="346"/>
      <c r="S6" s="347"/>
      <c r="T6" s="346"/>
      <c r="U6" s="347"/>
      <c r="V6" s="346"/>
      <c r="W6" s="347"/>
      <c r="X6" s="346"/>
      <c r="Y6" s="347"/>
      <c r="Z6" s="346"/>
      <c r="AA6" s="314"/>
      <c r="AB6" s="330"/>
    </row>
    <row r="7" spans="2:28" ht="11.25" customHeight="1">
      <c r="B7" s="209"/>
      <c r="C7" s="325"/>
      <c r="D7" s="326"/>
      <c r="E7" s="326"/>
      <c r="F7" s="327"/>
      <c r="G7" s="307"/>
      <c r="H7" s="346"/>
      <c r="I7" s="346"/>
      <c r="J7" s="346"/>
      <c r="K7" s="347"/>
      <c r="L7" s="346"/>
      <c r="M7" s="347"/>
      <c r="N7" s="346"/>
      <c r="O7" s="347"/>
      <c r="P7" s="346"/>
      <c r="Q7" s="347"/>
      <c r="R7" s="346"/>
      <c r="S7" s="347"/>
      <c r="T7" s="346"/>
      <c r="U7" s="347"/>
      <c r="V7" s="346"/>
      <c r="W7" s="347"/>
      <c r="X7" s="346"/>
      <c r="Y7" s="347"/>
      <c r="Z7" s="346"/>
      <c r="AA7" s="314"/>
      <c r="AB7" s="330"/>
    </row>
    <row r="8" spans="2:28" ht="33.75" customHeight="1">
      <c r="B8" s="311">
        <v>69</v>
      </c>
      <c r="C8" s="50" t="s">
        <v>462</v>
      </c>
      <c r="D8" s="355" t="str">
        <f>IF(B8="","",VLOOKUP(B8,data!$A$1:$CA$300,9,FALSE))</f>
        <v>地域密着型特別養護老人ホーム
聚恵苑</v>
      </c>
      <c r="E8" s="356"/>
      <c r="F8" s="357"/>
      <c r="G8" s="314" t="str">
        <f>IF(B8="","",VLOOKUP(B8,data!$A$1:$CA$300,73,FALSE))</f>
        <v>37</v>
      </c>
      <c r="H8" s="314" t="str">
        <f>IF(B8="","",VLOOKUP(B8,data!$A$1:$CA$300,74,FALSE))</f>
        <v>37</v>
      </c>
      <c r="I8" s="314" t="str">
        <f>IF(B8="","",VLOOKUP(B8,data!$A$1:$CA$300,75,FALSE))</f>
        <v>0</v>
      </c>
      <c r="J8" s="314" t="str">
        <f>IF(B8="","",VLOOKUP(B8,data!$A$1:$CA$300,76,FALSE))</f>
        <v>0</v>
      </c>
      <c r="K8" s="310" t="str">
        <f>IF(B8="","",VLOOKUP(B8,data!$A$1:$CA$300,31,FALSE))</f>
        <v>要相談</v>
      </c>
      <c r="L8" s="307" t="str">
        <f>IF(B8="","",VLOOKUP(B8,data!$A$1:$CA$300,33,FALSE))</f>
        <v>要相談</v>
      </c>
      <c r="M8" s="310" t="str">
        <f>IF(B8="","",VLOOKUP(B8,data!$A$1:$CA$300,35,FALSE))</f>
        <v>要相談</v>
      </c>
      <c r="N8" s="307" t="str">
        <f>IF(B8="","",VLOOKUP(B8,data!$A$1:$CA$300,37,FALSE))</f>
        <v>要相談</v>
      </c>
      <c r="O8" s="310" t="str">
        <f>IF(B8="","",VLOOKUP(B8,data!$A$1:$CA$300,39,FALSE))</f>
        <v>要相談</v>
      </c>
      <c r="P8" s="307" t="str">
        <f>IF(B8="","",VLOOKUP(B8,data!$A$1:$CA$300,41,FALSE))</f>
        <v>×</v>
      </c>
      <c r="Q8" s="310" t="str">
        <f>IF(B8="","",VLOOKUP(B8,data!$A$1:$CA$300,43,FALSE))</f>
        <v>×</v>
      </c>
      <c r="R8" s="307" t="str">
        <f>IF(B8="","",VLOOKUP(B8,data!$A$1:$CA$300,45,FALSE))</f>
        <v>×</v>
      </c>
      <c r="S8" s="310" t="str">
        <f>IF(B8="","",VLOOKUP(B8,data!$A$1:$CA$300,47,FALSE))</f>
        <v>要相談</v>
      </c>
      <c r="T8" s="307" t="str">
        <f>IF(B8="","",VLOOKUP(B8,data!$A$1:$CA$300,49,FALSE))</f>
        <v>要相談</v>
      </c>
      <c r="U8" s="310" t="str">
        <f>IF(B8="","",VLOOKUP(B8,data!$A$1:$CA$300,51,FALSE))</f>
        <v>要相談</v>
      </c>
      <c r="V8" s="307" t="str">
        <f>IF(B8="","",VLOOKUP(B8,data!$A$1:$CA$300,53,FALSE))</f>
        <v>要相談</v>
      </c>
      <c r="W8" s="310" t="str">
        <f>IF(B8="","",VLOOKUP(B8,data!$A$1:$CA$300,55,FALSE))</f>
        <v>要相談</v>
      </c>
      <c r="X8" s="307" t="str">
        <f>IF(B8="","",VLOOKUP(B8,data!$A$1:$CA$300,57,FALSE))</f>
        <v>要相談</v>
      </c>
      <c r="Y8" s="310" t="str">
        <f>IF(B8="","",VLOOKUP(B8,data!$A$1:$CA$300,59,FALSE))</f>
        <v>要相談</v>
      </c>
      <c r="Z8" s="307" t="str">
        <f>IF(B8="","",VLOOKUP(B8,data!$A$1:$CA$300,61,FALSE))</f>
        <v>要相談</v>
      </c>
      <c r="AA8" s="308" t="str">
        <f>IF(B8="","",VLOOKUP(B8,data!$A$1:$CA$300,77,FALSE))</f>
        <v>潟上市
秋田市北部
男鹿市船越</v>
      </c>
      <c r="AB8" s="309" t="str">
        <f>IF(B8="","",VLOOKUP(B8,data!$A$1:$CA$300,78,FALSE))</f>
        <v>定員は特養入所29人短期入所8人の合計37人。</v>
      </c>
    </row>
    <row r="9" spans="2:28" ht="15" customHeight="1">
      <c r="B9" s="312"/>
      <c r="C9" s="51" t="s">
        <v>637</v>
      </c>
      <c r="D9" s="337" t="str">
        <f>IF(B8="","",VLOOKUP(B8,data!$A$1:$CA$300,10,FALSE))</f>
        <v>010-0201</v>
      </c>
      <c r="E9" s="338"/>
      <c r="F9" s="339"/>
      <c r="G9" s="314"/>
      <c r="H9" s="314"/>
      <c r="I9" s="314"/>
      <c r="J9" s="314"/>
      <c r="K9" s="310"/>
      <c r="L9" s="307"/>
      <c r="M9" s="310"/>
      <c r="N9" s="307"/>
      <c r="O9" s="310"/>
      <c r="P9" s="307"/>
      <c r="Q9" s="310"/>
      <c r="R9" s="307"/>
      <c r="S9" s="310"/>
      <c r="T9" s="307"/>
      <c r="U9" s="310"/>
      <c r="V9" s="307"/>
      <c r="W9" s="310"/>
      <c r="X9" s="307"/>
      <c r="Y9" s="310"/>
      <c r="Z9" s="307"/>
      <c r="AA9" s="308"/>
      <c r="AB9" s="309"/>
    </row>
    <row r="10" spans="2:28" ht="13.5" customHeight="1">
      <c r="B10" s="312"/>
      <c r="C10" s="315" t="s">
        <v>515</v>
      </c>
      <c r="D10" s="316" t="str">
        <f>IF(B8="","",VLOOKUP(B8,data!$A$1:$CA$300,11,FALSE))</f>
        <v>潟上市天王字上江川47-100</v>
      </c>
      <c r="E10" s="317"/>
      <c r="F10" s="318"/>
      <c r="G10" s="314"/>
      <c r="H10" s="314"/>
      <c r="I10" s="314"/>
      <c r="J10" s="314"/>
      <c r="K10" s="310"/>
      <c r="L10" s="307"/>
      <c r="M10" s="310"/>
      <c r="N10" s="307"/>
      <c r="O10" s="310"/>
      <c r="P10" s="307"/>
      <c r="Q10" s="310"/>
      <c r="R10" s="307"/>
      <c r="S10" s="310"/>
      <c r="T10" s="307"/>
      <c r="U10" s="310"/>
      <c r="V10" s="307"/>
      <c r="W10" s="310"/>
      <c r="X10" s="307"/>
      <c r="Y10" s="310"/>
      <c r="Z10" s="307"/>
      <c r="AA10" s="308"/>
      <c r="AB10" s="309"/>
    </row>
    <row r="11" spans="2:28" ht="13.5" customHeight="1">
      <c r="B11" s="312"/>
      <c r="C11" s="315"/>
      <c r="D11" s="316"/>
      <c r="E11" s="317"/>
      <c r="F11" s="318"/>
      <c r="G11" s="314"/>
      <c r="H11" s="314"/>
      <c r="I11" s="314"/>
      <c r="J11" s="314"/>
      <c r="K11" s="310"/>
      <c r="L11" s="307"/>
      <c r="M11" s="310"/>
      <c r="N11" s="307"/>
      <c r="O11" s="310"/>
      <c r="P11" s="307"/>
      <c r="Q11" s="310"/>
      <c r="R11" s="307"/>
      <c r="S11" s="310"/>
      <c r="T11" s="307"/>
      <c r="U11" s="310"/>
      <c r="V11" s="307"/>
      <c r="W11" s="310"/>
      <c r="X11" s="307"/>
      <c r="Y11" s="310"/>
      <c r="Z11" s="307"/>
      <c r="AA11" s="308"/>
      <c r="AB11" s="309"/>
    </row>
    <row r="12" spans="2:28" ht="3.75" customHeight="1">
      <c r="B12" s="312"/>
      <c r="C12" s="51"/>
      <c r="D12" s="53"/>
      <c r="E12" s="55"/>
      <c r="F12" s="60"/>
      <c r="G12" s="314"/>
      <c r="H12" s="314"/>
      <c r="I12" s="314"/>
      <c r="J12" s="314"/>
      <c r="K12" s="310"/>
      <c r="L12" s="307"/>
      <c r="M12" s="310"/>
      <c r="N12" s="307"/>
      <c r="O12" s="310"/>
      <c r="P12" s="307"/>
      <c r="Q12" s="310"/>
      <c r="R12" s="307"/>
      <c r="S12" s="310"/>
      <c r="T12" s="307"/>
      <c r="U12" s="310"/>
      <c r="V12" s="307"/>
      <c r="W12" s="310"/>
      <c r="X12" s="307"/>
      <c r="Y12" s="310"/>
      <c r="Z12" s="307"/>
      <c r="AA12" s="308"/>
      <c r="AB12" s="309"/>
    </row>
    <row r="13" spans="2:28" ht="13.5" customHeight="1">
      <c r="B13" s="312"/>
      <c r="C13" s="51" t="s">
        <v>526</v>
      </c>
      <c r="D13" s="340" t="str">
        <f>IF(B8="","",VLOOKUP(B8,data!$A$1:$CA$300,12,FALSE))</f>
        <v>018-853-5217</v>
      </c>
      <c r="E13" s="341"/>
      <c r="F13" s="342"/>
      <c r="G13" s="314"/>
      <c r="H13" s="314"/>
      <c r="I13" s="314"/>
      <c r="J13" s="314"/>
      <c r="K13" s="310"/>
      <c r="L13" s="307"/>
      <c r="M13" s="310"/>
      <c r="N13" s="307"/>
      <c r="O13" s="310"/>
      <c r="P13" s="307"/>
      <c r="Q13" s="310"/>
      <c r="R13" s="307"/>
      <c r="S13" s="310"/>
      <c r="T13" s="307"/>
      <c r="U13" s="310"/>
      <c r="V13" s="307"/>
      <c r="W13" s="310"/>
      <c r="X13" s="307"/>
      <c r="Y13" s="310"/>
      <c r="Z13" s="307"/>
      <c r="AA13" s="308"/>
      <c r="AB13" s="309"/>
    </row>
    <row r="14" spans="2:28" ht="13.5" customHeight="1">
      <c r="B14" s="312"/>
      <c r="C14" s="51" t="s">
        <v>1184</v>
      </c>
      <c r="D14" s="340" t="str">
        <f>IF(B8="","",VLOOKUP(B8,data!$A$1:$CA$300,13,FALSE))</f>
        <v>018-853-5273</v>
      </c>
      <c r="E14" s="341"/>
      <c r="F14" s="342"/>
      <c r="G14" s="314"/>
      <c r="H14" s="314"/>
      <c r="I14" s="314"/>
      <c r="J14" s="314"/>
      <c r="K14" s="310"/>
      <c r="L14" s="307"/>
      <c r="M14" s="310"/>
      <c r="N14" s="307"/>
      <c r="O14" s="310"/>
      <c r="P14" s="307"/>
      <c r="Q14" s="310"/>
      <c r="R14" s="307"/>
      <c r="S14" s="310"/>
      <c r="T14" s="307"/>
      <c r="U14" s="310"/>
      <c r="V14" s="307"/>
      <c r="W14" s="310"/>
      <c r="X14" s="307"/>
      <c r="Y14" s="310"/>
      <c r="Z14" s="307"/>
      <c r="AA14" s="308"/>
      <c r="AB14" s="309"/>
    </row>
    <row r="15" spans="2:28" ht="3.75" customHeight="1">
      <c r="B15" s="312"/>
      <c r="C15" s="51"/>
      <c r="D15" s="53"/>
      <c r="E15" s="55"/>
      <c r="F15" s="60"/>
      <c r="G15" s="314"/>
      <c r="H15" s="314"/>
      <c r="I15" s="314"/>
      <c r="J15" s="314"/>
      <c r="K15" s="310"/>
      <c r="L15" s="307"/>
      <c r="M15" s="310"/>
      <c r="N15" s="307"/>
      <c r="O15" s="310"/>
      <c r="P15" s="307"/>
      <c r="Q15" s="310"/>
      <c r="R15" s="307"/>
      <c r="S15" s="310"/>
      <c r="T15" s="307"/>
      <c r="U15" s="310"/>
      <c r="V15" s="307"/>
      <c r="W15" s="310"/>
      <c r="X15" s="307"/>
      <c r="Y15" s="310"/>
      <c r="Z15" s="307"/>
      <c r="AA15" s="308"/>
      <c r="AB15" s="309"/>
    </row>
    <row r="16" spans="2:28" ht="13.5" customHeight="1">
      <c r="B16" s="312"/>
      <c r="C16" s="51" t="s">
        <v>326</v>
      </c>
      <c r="D16" s="54" t="str">
        <f>IF(B8="","",VLOOKUP(B8,data!$A$1:$CA$300,24,FALSE))</f>
        <v>08:30</v>
      </c>
      <c r="E16" s="57" t="s">
        <v>8</v>
      </c>
      <c r="F16" s="59" t="str">
        <f>IF(B8="","",VLOOKUP(B8,data!$A$1:$CA$300,25,FALSE))</f>
        <v>17:30</v>
      </c>
      <c r="G16" s="314"/>
      <c r="H16" s="314"/>
      <c r="I16" s="314"/>
      <c r="J16" s="314"/>
      <c r="K16" s="310"/>
      <c r="L16" s="307"/>
      <c r="M16" s="310"/>
      <c r="N16" s="307"/>
      <c r="O16" s="310"/>
      <c r="P16" s="307"/>
      <c r="Q16" s="310"/>
      <c r="R16" s="307"/>
      <c r="S16" s="310"/>
      <c r="T16" s="307"/>
      <c r="U16" s="310"/>
      <c r="V16" s="307"/>
      <c r="W16" s="310"/>
      <c r="X16" s="307"/>
      <c r="Y16" s="310"/>
      <c r="Z16" s="307"/>
      <c r="AA16" s="308"/>
      <c r="AB16" s="309"/>
    </row>
    <row r="17" spans="2:28" ht="27" customHeight="1">
      <c r="B17" s="313"/>
      <c r="C17" s="52" t="s">
        <v>1185</v>
      </c>
      <c r="D17" s="331" t="str">
        <f>IF(B8="","",VLOOKUP(B8,data!$A$1:$CA$300,26,FALSE))</f>
        <v>年中無休</v>
      </c>
      <c r="E17" s="332"/>
      <c r="F17" s="333"/>
      <c r="G17" s="314"/>
      <c r="H17" s="314"/>
      <c r="I17" s="314"/>
      <c r="J17" s="314"/>
      <c r="K17" s="310"/>
      <c r="L17" s="307"/>
      <c r="M17" s="310"/>
      <c r="N17" s="307"/>
      <c r="O17" s="310"/>
      <c r="P17" s="307"/>
      <c r="Q17" s="310"/>
      <c r="R17" s="307"/>
      <c r="S17" s="310"/>
      <c r="T17" s="307"/>
      <c r="U17" s="310"/>
      <c r="V17" s="307"/>
      <c r="W17" s="310"/>
      <c r="X17" s="307"/>
      <c r="Y17" s="310"/>
      <c r="Z17" s="307"/>
      <c r="AA17" s="308"/>
      <c r="AB17" s="309"/>
    </row>
    <row r="18" spans="2:28" ht="33.75" customHeight="1">
      <c r="B18" s="311">
        <v>70</v>
      </c>
      <c r="C18" s="50" t="s">
        <v>462</v>
      </c>
      <c r="D18" s="355" t="str">
        <f>IF(B18="","",VLOOKUP(B18,data!$A$1:$CA$300,9,FALSE))</f>
        <v>地域密着型特別養護老人ホーム
たんちょう</v>
      </c>
      <c r="E18" s="356"/>
      <c r="F18" s="357"/>
      <c r="G18" s="314" t="str">
        <f>IF(B18="","",VLOOKUP(B18,data!$A$1:$CA$300,73,FALSE))</f>
        <v>27</v>
      </c>
      <c r="H18" s="314" t="str">
        <f>IF(B18="","",VLOOKUP(B18,data!$A$1:$CA$300,74,FALSE))</f>
        <v>3</v>
      </c>
      <c r="I18" s="314" t="str">
        <f>IF(B18="","",VLOOKUP(B18,data!$A$1:$CA$300,75,FALSE))</f>
        <v>0</v>
      </c>
      <c r="J18" s="314" t="str">
        <f>IF(B18="","",VLOOKUP(B18,data!$A$1:$CA$300,76,FALSE))</f>
        <v>6</v>
      </c>
      <c r="K18" s="310" t="str">
        <f>IF(B18="","",VLOOKUP(B18,data!$A$1:$CA$300,31,FALSE))</f>
        <v>○</v>
      </c>
      <c r="L18" s="307" t="str">
        <f>IF(B18="","",VLOOKUP(B18,data!$A$1:$CA$300,33,FALSE))</f>
        <v>○</v>
      </c>
      <c r="M18" s="310" t="str">
        <f>IF(B18="","",VLOOKUP(B18,data!$A$1:$CA$300,35,FALSE))</f>
        <v>○</v>
      </c>
      <c r="N18" s="307" t="str">
        <f>IF(B18="","",VLOOKUP(B18,data!$A$1:$CA$300,37,FALSE))</f>
        <v>○</v>
      </c>
      <c r="O18" s="310" t="str">
        <f>IF(B18="","",VLOOKUP(B18,data!$A$1:$CA$300,39,FALSE))</f>
        <v>○</v>
      </c>
      <c r="P18" s="307" t="str">
        <f>IF(B18="","",VLOOKUP(B18,data!$A$1:$CA$300,41,FALSE))</f>
        <v>×</v>
      </c>
      <c r="Q18" s="310" t="str">
        <f>IF(B18="","",VLOOKUP(B18,data!$A$1:$CA$300,43,FALSE))</f>
        <v>×</v>
      </c>
      <c r="R18" s="307" t="str">
        <f>IF(B18="","",VLOOKUP(B18,data!$A$1:$CA$300,45,FALSE))</f>
        <v>○</v>
      </c>
      <c r="S18" s="310" t="str">
        <f>IF(B18="","",VLOOKUP(B18,data!$A$1:$CA$300,47,FALSE))</f>
        <v>○</v>
      </c>
      <c r="T18" s="307" t="str">
        <f>IF(B18="","",VLOOKUP(B18,data!$A$1:$CA$300,49,FALSE))</f>
        <v>○</v>
      </c>
      <c r="U18" s="310" t="str">
        <f>IF(B18="","",VLOOKUP(B18,data!$A$1:$CA$300,51,FALSE))</f>
        <v>○</v>
      </c>
      <c r="V18" s="307" t="str">
        <f>IF(B18="","",VLOOKUP(B18,data!$A$1:$CA$300,53,FALSE))</f>
        <v>○</v>
      </c>
      <c r="W18" s="310" t="str">
        <f>IF(B18="","",VLOOKUP(B18,data!$A$1:$CA$300,55,FALSE))</f>
        <v>○</v>
      </c>
      <c r="X18" s="307" t="str">
        <f>IF(B18="","",VLOOKUP(B18,data!$A$1:$CA$300,57,FALSE))</f>
        <v>○</v>
      </c>
      <c r="Y18" s="310" t="str">
        <f>IF(B18="","",VLOOKUP(B18,data!$A$1:$CA$300,59,FALSE))</f>
        <v>要相談</v>
      </c>
      <c r="Z18" s="307" t="str">
        <f>IF(B18="","",VLOOKUP(B18,data!$A$1:$CA$300,61,FALSE))</f>
        <v>要相談</v>
      </c>
      <c r="AA18" s="308" t="str">
        <f>IF(B18="","",VLOOKUP(B18,data!$A$1:$CA$300,77,FALSE))</f>
        <v>潟上市</v>
      </c>
      <c r="AB18" s="309" t="str">
        <f>IF(B18="","",VLOOKUP(B18,data!$A$1:$CA$300,78,FALSE))</f>
        <v/>
      </c>
    </row>
    <row r="19" spans="2:28" ht="15" customHeight="1">
      <c r="B19" s="312"/>
      <c r="C19" s="51" t="s">
        <v>637</v>
      </c>
      <c r="D19" s="337" t="str">
        <f>IF(B18="","",VLOOKUP(B18,data!$A$1:$CA$300,10,FALSE))</f>
        <v>010-0201</v>
      </c>
      <c r="E19" s="338"/>
      <c r="F19" s="339"/>
      <c r="G19" s="314"/>
      <c r="H19" s="314"/>
      <c r="I19" s="314"/>
      <c r="J19" s="314"/>
      <c r="K19" s="310"/>
      <c r="L19" s="307"/>
      <c r="M19" s="310"/>
      <c r="N19" s="307"/>
      <c r="O19" s="310"/>
      <c r="P19" s="307"/>
      <c r="Q19" s="310"/>
      <c r="R19" s="307"/>
      <c r="S19" s="310"/>
      <c r="T19" s="307"/>
      <c r="U19" s="310"/>
      <c r="V19" s="307"/>
      <c r="W19" s="310"/>
      <c r="X19" s="307"/>
      <c r="Y19" s="310"/>
      <c r="Z19" s="307"/>
      <c r="AA19" s="308"/>
      <c r="AB19" s="309"/>
    </row>
    <row r="20" spans="2:28" ht="13.5" customHeight="1">
      <c r="B20" s="312"/>
      <c r="C20" s="315" t="s">
        <v>515</v>
      </c>
      <c r="D20" s="316" t="str">
        <f>IF(B18="","",VLOOKUP(B18,data!$A$1:$CA$300,11,FALSE))</f>
        <v>潟上市天王字棒沼台247-4</v>
      </c>
      <c r="E20" s="317"/>
      <c r="F20" s="318"/>
      <c r="G20" s="314"/>
      <c r="H20" s="314"/>
      <c r="I20" s="314"/>
      <c r="J20" s="314"/>
      <c r="K20" s="310"/>
      <c r="L20" s="307"/>
      <c r="M20" s="310"/>
      <c r="N20" s="307"/>
      <c r="O20" s="310"/>
      <c r="P20" s="307"/>
      <c r="Q20" s="310"/>
      <c r="R20" s="307"/>
      <c r="S20" s="310"/>
      <c r="T20" s="307"/>
      <c r="U20" s="310"/>
      <c r="V20" s="307"/>
      <c r="W20" s="310"/>
      <c r="X20" s="307"/>
      <c r="Y20" s="310"/>
      <c r="Z20" s="307"/>
      <c r="AA20" s="308"/>
      <c r="AB20" s="309"/>
    </row>
    <row r="21" spans="2:28" ht="13.5" customHeight="1">
      <c r="B21" s="312"/>
      <c r="C21" s="315"/>
      <c r="D21" s="316"/>
      <c r="E21" s="317"/>
      <c r="F21" s="318"/>
      <c r="G21" s="314"/>
      <c r="H21" s="314"/>
      <c r="I21" s="314"/>
      <c r="J21" s="314"/>
      <c r="K21" s="310"/>
      <c r="L21" s="307"/>
      <c r="M21" s="310"/>
      <c r="N21" s="307"/>
      <c r="O21" s="310"/>
      <c r="P21" s="307"/>
      <c r="Q21" s="310"/>
      <c r="R21" s="307"/>
      <c r="S21" s="310"/>
      <c r="T21" s="307"/>
      <c r="U21" s="310"/>
      <c r="V21" s="307"/>
      <c r="W21" s="310"/>
      <c r="X21" s="307"/>
      <c r="Y21" s="310"/>
      <c r="Z21" s="307"/>
      <c r="AA21" s="308"/>
      <c r="AB21" s="309"/>
    </row>
    <row r="22" spans="2:28" ht="3.75" customHeight="1">
      <c r="B22" s="312"/>
      <c r="C22" s="51"/>
      <c r="D22" s="53"/>
      <c r="E22" s="55"/>
      <c r="F22" s="60"/>
      <c r="G22" s="314"/>
      <c r="H22" s="314"/>
      <c r="I22" s="314"/>
      <c r="J22" s="314"/>
      <c r="K22" s="310"/>
      <c r="L22" s="307"/>
      <c r="M22" s="310"/>
      <c r="N22" s="307"/>
      <c r="O22" s="310"/>
      <c r="P22" s="307"/>
      <c r="Q22" s="310"/>
      <c r="R22" s="307"/>
      <c r="S22" s="310"/>
      <c r="T22" s="307"/>
      <c r="U22" s="310"/>
      <c r="V22" s="307"/>
      <c r="W22" s="310"/>
      <c r="X22" s="307"/>
      <c r="Y22" s="310"/>
      <c r="Z22" s="307"/>
      <c r="AA22" s="308"/>
      <c r="AB22" s="309"/>
    </row>
    <row r="23" spans="2:28" ht="13.5" customHeight="1">
      <c r="B23" s="312"/>
      <c r="C23" s="51" t="s">
        <v>526</v>
      </c>
      <c r="D23" s="340" t="str">
        <f>IF(B18="","",VLOOKUP(B18,data!$A$1:$CA$300,12,FALSE))</f>
        <v>018-872-2520</v>
      </c>
      <c r="E23" s="341"/>
      <c r="F23" s="342"/>
      <c r="G23" s="314"/>
      <c r="H23" s="314"/>
      <c r="I23" s="314"/>
      <c r="J23" s="314"/>
      <c r="K23" s="310"/>
      <c r="L23" s="307"/>
      <c r="M23" s="310"/>
      <c r="N23" s="307"/>
      <c r="O23" s="310"/>
      <c r="P23" s="307"/>
      <c r="Q23" s="310"/>
      <c r="R23" s="307"/>
      <c r="S23" s="310"/>
      <c r="T23" s="307"/>
      <c r="U23" s="310"/>
      <c r="V23" s="307"/>
      <c r="W23" s="310"/>
      <c r="X23" s="307"/>
      <c r="Y23" s="310"/>
      <c r="Z23" s="307"/>
      <c r="AA23" s="308"/>
      <c r="AB23" s="309"/>
    </row>
    <row r="24" spans="2:28" ht="13.5" customHeight="1">
      <c r="B24" s="312"/>
      <c r="C24" s="51" t="s">
        <v>1184</v>
      </c>
      <c r="D24" s="340" t="str">
        <f>IF(B18="","",VLOOKUP(B18,data!$A$1:$CA$300,13,FALSE))</f>
        <v>018-872-2519</v>
      </c>
      <c r="E24" s="341"/>
      <c r="F24" s="342"/>
      <c r="G24" s="314"/>
      <c r="H24" s="314"/>
      <c r="I24" s="314"/>
      <c r="J24" s="314"/>
      <c r="K24" s="310"/>
      <c r="L24" s="307"/>
      <c r="M24" s="310"/>
      <c r="N24" s="307"/>
      <c r="O24" s="310"/>
      <c r="P24" s="307"/>
      <c r="Q24" s="310"/>
      <c r="R24" s="307"/>
      <c r="S24" s="310"/>
      <c r="T24" s="307"/>
      <c r="U24" s="310"/>
      <c r="V24" s="307"/>
      <c r="W24" s="310"/>
      <c r="X24" s="307"/>
      <c r="Y24" s="310"/>
      <c r="Z24" s="307"/>
      <c r="AA24" s="308"/>
      <c r="AB24" s="309"/>
    </row>
    <row r="25" spans="2:28" ht="3.75" customHeight="1">
      <c r="B25" s="312"/>
      <c r="C25" s="51"/>
      <c r="D25" s="53"/>
      <c r="E25" s="55"/>
      <c r="F25" s="60"/>
      <c r="G25" s="314"/>
      <c r="H25" s="314"/>
      <c r="I25" s="314"/>
      <c r="J25" s="314"/>
      <c r="K25" s="310"/>
      <c r="L25" s="307"/>
      <c r="M25" s="310"/>
      <c r="N25" s="307"/>
      <c r="O25" s="310"/>
      <c r="P25" s="307"/>
      <c r="Q25" s="310"/>
      <c r="R25" s="307"/>
      <c r="S25" s="310"/>
      <c r="T25" s="307"/>
      <c r="U25" s="310"/>
      <c r="V25" s="307"/>
      <c r="W25" s="310"/>
      <c r="X25" s="307"/>
      <c r="Y25" s="310"/>
      <c r="Z25" s="307"/>
      <c r="AA25" s="308"/>
      <c r="AB25" s="309"/>
    </row>
    <row r="26" spans="2:28" ht="13.5" customHeight="1">
      <c r="B26" s="312"/>
      <c r="C26" s="51" t="s">
        <v>326</v>
      </c>
      <c r="D26" s="54" t="str">
        <f>IF(B18="","",VLOOKUP(B18,data!$A$1:$CA$300,24,FALSE))</f>
        <v>08:30</v>
      </c>
      <c r="E26" s="57" t="s">
        <v>8</v>
      </c>
      <c r="F26" s="59" t="str">
        <f>IF(B18="","",VLOOKUP(B18,data!$A$1:$CA$300,25,FALSE))</f>
        <v>17:30</v>
      </c>
      <c r="G26" s="314"/>
      <c r="H26" s="314"/>
      <c r="I26" s="314"/>
      <c r="J26" s="314"/>
      <c r="K26" s="310"/>
      <c r="L26" s="307"/>
      <c r="M26" s="310"/>
      <c r="N26" s="307"/>
      <c r="O26" s="310"/>
      <c r="P26" s="307"/>
      <c r="Q26" s="310"/>
      <c r="R26" s="307"/>
      <c r="S26" s="310"/>
      <c r="T26" s="307"/>
      <c r="U26" s="310"/>
      <c r="V26" s="307"/>
      <c r="W26" s="310"/>
      <c r="X26" s="307"/>
      <c r="Y26" s="310"/>
      <c r="Z26" s="307"/>
      <c r="AA26" s="308"/>
      <c r="AB26" s="309"/>
    </row>
    <row r="27" spans="2:28" ht="27" customHeight="1">
      <c r="B27" s="313"/>
      <c r="C27" s="52" t="s">
        <v>1185</v>
      </c>
      <c r="D27" s="331" t="str">
        <f>IF(B18="","",VLOOKUP(B18,data!$A$1:$CA$300,26,FALSE))</f>
        <v>年中無休</v>
      </c>
      <c r="E27" s="332"/>
      <c r="F27" s="333"/>
      <c r="G27" s="314"/>
      <c r="H27" s="314"/>
      <c r="I27" s="314"/>
      <c r="J27" s="314"/>
      <c r="K27" s="310"/>
      <c r="L27" s="307"/>
      <c r="M27" s="310"/>
      <c r="N27" s="307"/>
      <c r="O27" s="310"/>
      <c r="P27" s="307"/>
      <c r="Q27" s="310"/>
      <c r="R27" s="307"/>
      <c r="S27" s="310"/>
      <c r="T27" s="307"/>
      <c r="U27" s="310"/>
      <c r="V27" s="307"/>
      <c r="W27" s="310"/>
      <c r="X27" s="307"/>
      <c r="Y27" s="310"/>
      <c r="Z27" s="307"/>
      <c r="AA27" s="308"/>
      <c r="AB27" s="309"/>
    </row>
    <row r="28" spans="2:28" ht="33.75" customHeight="1">
      <c r="B28" s="311">
        <v>71</v>
      </c>
      <c r="C28" s="50" t="s">
        <v>462</v>
      </c>
      <c r="D28" s="343" t="str">
        <f>IF(B28="","",VLOOKUP(B28,data!$A$1:$CA$300,9,FALSE))</f>
        <v>地域密着型介護老人福祉施設
あかひげ</v>
      </c>
      <c r="E28" s="344"/>
      <c r="F28" s="345"/>
      <c r="G28" s="314" t="str">
        <f>IF(B28="","",VLOOKUP(B28,data!$A$1:$CA$300,73,FALSE))</f>
        <v>29</v>
      </c>
      <c r="H28" s="314" t="str">
        <f>IF(B28="","",VLOOKUP(B28,data!$A$1:$CA$300,74,FALSE))</f>
        <v>29</v>
      </c>
      <c r="I28" s="314" t="str">
        <f>IF(B28="","",VLOOKUP(B28,data!$A$1:$CA$300,75,FALSE))</f>
        <v>0</v>
      </c>
      <c r="J28" s="314" t="str">
        <f>IF(B28="","",VLOOKUP(B28,data!$A$1:$CA$300,76,FALSE))</f>
        <v>0</v>
      </c>
      <c r="K28" s="310" t="str">
        <f>IF(B28="","",VLOOKUP(B28,data!$A$1:$CA$300,31,FALSE))</f>
        <v>○</v>
      </c>
      <c r="L28" s="307" t="str">
        <f>IF(B28="","",VLOOKUP(B28,data!$A$1:$CA$300,33,FALSE))</f>
        <v>○</v>
      </c>
      <c r="M28" s="310" t="str">
        <f>IF(B28="","",VLOOKUP(B28,data!$A$1:$CA$300,35,FALSE))</f>
        <v>○</v>
      </c>
      <c r="N28" s="307" t="str">
        <f>IF(B28="","",VLOOKUP(B28,data!$A$1:$CA$300,37,FALSE))</f>
        <v>○</v>
      </c>
      <c r="O28" s="310" t="str">
        <f>IF(B28="","",VLOOKUP(B28,data!$A$1:$CA$300,39,FALSE))</f>
        <v>要相談</v>
      </c>
      <c r="P28" s="307" t="str">
        <f>IF(B28="","",VLOOKUP(B28,data!$A$1:$CA$300,41,FALSE))</f>
        <v>×</v>
      </c>
      <c r="Q28" s="310" t="str">
        <f>IF(B28="","",VLOOKUP(B28,data!$A$1:$CA$300,43,FALSE))</f>
        <v>×</v>
      </c>
      <c r="R28" s="307" t="str">
        <f>IF(B28="","",VLOOKUP(B28,data!$A$1:$CA$300,45,FALSE))</f>
        <v>要相談</v>
      </c>
      <c r="S28" s="310" t="str">
        <f>IF(B28="","",VLOOKUP(B28,data!$A$1:$CA$300,47,FALSE))</f>
        <v>○</v>
      </c>
      <c r="T28" s="307" t="str">
        <f>IF(B28="","",VLOOKUP(B28,data!$A$1:$CA$300,49,FALSE))</f>
        <v>要相談</v>
      </c>
      <c r="U28" s="310" t="str">
        <f>IF(B28="","",VLOOKUP(B28,data!$A$1:$CA$300,51,FALSE))</f>
        <v>要相談</v>
      </c>
      <c r="V28" s="307" t="str">
        <f>IF(B28="","",VLOOKUP(B28,data!$A$1:$CA$300,53,FALSE))</f>
        <v>要相談</v>
      </c>
      <c r="W28" s="310" t="str">
        <f>IF(B28="","",VLOOKUP(B28,data!$A$1:$CA$300,55,FALSE))</f>
        <v>○</v>
      </c>
      <c r="X28" s="307" t="str">
        <f>IF(B28="","",VLOOKUP(B28,data!$A$1:$CA$300,57,FALSE))</f>
        <v>○</v>
      </c>
      <c r="Y28" s="310" t="str">
        <f>IF(B28="","",VLOOKUP(B28,data!$A$1:$CA$300,59,FALSE))</f>
        <v>要相談</v>
      </c>
      <c r="Z28" s="307" t="str">
        <f>IF(B28="","",VLOOKUP(B28,data!$A$1:$CA$300,61,FALSE))</f>
        <v>×</v>
      </c>
      <c r="AA28" s="308" t="str">
        <f>IF(B28="","",VLOOKUP(B28,data!$A$1:$CA$300,77,FALSE))</f>
        <v>潟上市</v>
      </c>
      <c r="AB28" s="309" t="str">
        <f>IF(B28="","",VLOOKUP(B28,data!$A$1:$CA$300,78,FALSE))</f>
        <v/>
      </c>
    </row>
    <row r="29" spans="2:28" ht="15" customHeight="1">
      <c r="B29" s="312"/>
      <c r="C29" s="51" t="s">
        <v>637</v>
      </c>
      <c r="D29" s="337" t="str">
        <f>IF(B28="","",VLOOKUP(B28,data!$A$1:$CA$300,10,FALSE))</f>
        <v>018-1401</v>
      </c>
      <c r="E29" s="338"/>
      <c r="F29" s="339"/>
      <c r="G29" s="314"/>
      <c r="H29" s="314"/>
      <c r="I29" s="314"/>
      <c r="J29" s="314"/>
      <c r="K29" s="310"/>
      <c r="L29" s="307"/>
      <c r="M29" s="310"/>
      <c r="N29" s="307"/>
      <c r="O29" s="310"/>
      <c r="P29" s="307"/>
      <c r="Q29" s="310"/>
      <c r="R29" s="307"/>
      <c r="S29" s="310"/>
      <c r="T29" s="307"/>
      <c r="U29" s="310"/>
      <c r="V29" s="307"/>
      <c r="W29" s="310"/>
      <c r="X29" s="307"/>
      <c r="Y29" s="310"/>
      <c r="Z29" s="307"/>
      <c r="AA29" s="308"/>
      <c r="AB29" s="309"/>
    </row>
    <row r="30" spans="2:28" ht="13.5" customHeight="1">
      <c r="B30" s="312"/>
      <c r="C30" s="315" t="s">
        <v>515</v>
      </c>
      <c r="D30" s="316" t="str">
        <f>IF(B28="","",VLOOKUP(B28,data!$A$1:$CA$300,11,FALSE))</f>
        <v>潟上市昭和大久保字街道下84-6</v>
      </c>
      <c r="E30" s="317"/>
      <c r="F30" s="318"/>
      <c r="G30" s="314"/>
      <c r="H30" s="314"/>
      <c r="I30" s="314"/>
      <c r="J30" s="314"/>
      <c r="K30" s="310"/>
      <c r="L30" s="307"/>
      <c r="M30" s="310"/>
      <c r="N30" s="307"/>
      <c r="O30" s="310"/>
      <c r="P30" s="307"/>
      <c r="Q30" s="310"/>
      <c r="R30" s="307"/>
      <c r="S30" s="310"/>
      <c r="T30" s="307"/>
      <c r="U30" s="310"/>
      <c r="V30" s="307"/>
      <c r="W30" s="310"/>
      <c r="X30" s="307"/>
      <c r="Y30" s="310"/>
      <c r="Z30" s="307"/>
      <c r="AA30" s="308"/>
      <c r="AB30" s="309"/>
    </row>
    <row r="31" spans="2:28" ht="13.5" customHeight="1">
      <c r="B31" s="312"/>
      <c r="C31" s="315"/>
      <c r="D31" s="316"/>
      <c r="E31" s="317"/>
      <c r="F31" s="318"/>
      <c r="G31" s="314"/>
      <c r="H31" s="314"/>
      <c r="I31" s="314"/>
      <c r="J31" s="314"/>
      <c r="K31" s="310"/>
      <c r="L31" s="307"/>
      <c r="M31" s="310"/>
      <c r="N31" s="307"/>
      <c r="O31" s="310"/>
      <c r="P31" s="307"/>
      <c r="Q31" s="310"/>
      <c r="R31" s="307"/>
      <c r="S31" s="310"/>
      <c r="T31" s="307"/>
      <c r="U31" s="310"/>
      <c r="V31" s="307"/>
      <c r="W31" s="310"/>
      <c r="X31" s="307"/>
      <c r="Y31" s="310"/>
      <c r="Z31" s="307"/>
      <c r="AA31" s="308"/>
      <c r="AB31" s="309"/>
    </row>
    <row r="32" spans="2:28" ht="3.75" customHeight="1">
      <c r="B32" s="312"/>
      <c r="C32" s="51"/>
      <c r="D32" s="53"/>
      <c r="E32" s="55"/>
      <c r="F32" s="60"/>
      <c r="G32" s="314"/>
      <c r="H32" s="314"/>
      <c r="I32" s="314"/>
      <c r="J32" s="314"/>
      <c r="K32" s="310"/>
      <c r="L32" s="307"/>
      <c r="M32" s="310"/>
      <c r="N32" s="307"/>
      <c r="O32" s="310"/>
      <c r="P32" s="307"/>
      <c r="Q32" s="310"/>
      <c r="R32" s="307"/>
      <c r="S32" s="310"/>
      <c r="T32" s="307"/>
      <c r="U32" s="310"/>
      <c r="V32" s="307"/>
      <c r="W32" s="310"/>
      <c r="X32" s="307"/>
      <c r="Y32" s="310"/>
      <c r="Z32" s="307"/>
      <c r="AA32" s="308"/>
      <c r="AB32" s="309"/>
    </row>
    <row r="33" spans="2:28" ht="13.5" customHeight="1">
      <c r="B33" s="312"/>
      <c r="C33" s="51" t="s">
        <v>526</v>
      </c>
      <c r="D33" s="340" t="str">
        <f>IF(B28="","",VLOOKUP(B28,data!$A$1:$CA$300,12,FALSE))</f>
        <v>018-877-2665</v>
      </c>
      <c r="E33" s="341"/>
      <c r="F33" s="342"/>
      <c r="G33" s="314"/>
      <c r="H33" s="314"/>
      <c r="I33" s="314"/>
      <c r="J33" s="314"/>
      <c r="K33" s="310"/>
      <c r="L33" s="307"/>
      <c r="M33" s="310"/>
      <c r="N33" s="307"/>
      <c r="O33" s="310"/>
      <c r="P33" s="307"/>
      <c r="Q33" s="310"/>
      <c r="R33" s="307"/>
      <c r="S33" s="310"/>
      <c r="T33" s="307"/>
      <c r="U33" s="310"/>
      <c r="V33" s="307"/>
      <c r="W33" s="310"/>
      <c r="X33" s="307"/>
      <c r="Y33" s="310"/>
      <c r="Z33" s="307"/>
      <c r="AA33" s="308"/>
      <c r="AB33" s="309"/>
    </row>
    <row r="34" spans="2:28" ht="13.5" customHeight="1">
      <c r="B34" s="312"/>
      <c r="C34" s="51" t="s">
        <v>1184</v>
      </c>
      <c r="D34" s="340" t="str">
        <f>IF(B28="","",VLOOKUP(B28,data!$A$1:$CA$300,13,FALSE))</f>
        <v>018-877-2676</v>
      </c>
      <c r="E34" s="341"/>
      <c r="F34" s="342"/>
      <c r="G34" s="314"/>
      <c r="H34" s="314"/>
      <c r="I34" s="314"/>
      <c r="J34" s="314"/>
      <c r="K34" s="310"/>
      <c r="L34" s="307"/>
      <c r="M34" s="310"/>
      <c r="N34" s="307"/>
      <c r="O34" s="310"/>
      <c r="P34" s="307"/>
      <c r="Q34" s="310"/>
      <c r="R34" s="307"/>
      <c r="S34" s="310"/>
      <c r="T34" s="307"/>
      <c r="U34" s="310"/>
      <c r="V34" s="307"/>
      <c r="W34" s="310"/>
      <c r="X34" s="307"/>
      <c r="Y34" s="310"/>
      <c r="Z34" s="307"/>
      <c r="AA34" s="308"/>
      <c r="AB34" s="309"/>
    </row>
    <row r="35" spans="2:28" ht="3.75" customHeight="1">
      <c r="B35" s="312"/>
      <c r="C35" s="51"/>
      <c r="D35" s="53"/>
      <c r="E35" s="55"/>
      <c r="F35" s="60"/>
      <c r="G35" s="314"/>
      <c r="H35" s="314"/>
      <c r="I35" s="314"/>
      <c r="J35" s="314"/>
      <c r="K35" s="310"/>
      <c r="L35" s="307"/>
      <c r="M35" s="310"/>
      <c r="N35" s="307"/>
      <c r="O35" s="310"/>
      <c r="P35" s="307"/>
      <c r="Q35" s="310"/>
      <c r="R35" s="307"/>
      <c r="S35" s="310"/>
      <c r="T35" s="307"/>
      <c r="U35" s="310"/>
      <c r="V35" s="307"/>
      <c r="W35" s="310"/>
      <c r="X35" s="307"/>
      <c r="Y35" s="310"/>
      <c r="Z35" s="307"/>
      <c r="AA35" s="308"/>
      <c r="AB35" s="309"/>
    </row>
    <row r="36" spans="2:28" ht="13.5" customHeight="1">
      <c r="B36" s="312"/>
      <c r="C36" s="51" t="s">
        <v>326</v>
      </c>
      <c r="D36" s="54" t="str">
        <f>IF(B28="","",VLOOKUP(B28,data!$A$1:$CA$300,24,FALSE))</f>
        <v>08:30</v>
      </c>
      <c r="E36" s="57" t="s">
        <v>8</v>
      </c>
      <c r="F36" s="59" t="str">
        <f>IF(B28="","",VLOOKUP(B28,data!$A$1:$CA$300,25,FALSE))</f>
        <v>17:30</v>
      </c>
      <c r="G36" s="314"/>
      <c r="H36" s="314"/>
      <c r="I36" s="314"/>
      <c r="J36" s="314"/>
      <c r="K36" s="310"/>
      <c r="L36" s="307"/>
      <c r="M36" s="310"/>
      <c r="N36" s="307"/>
      <c r="O36" s="310"/>
      <c r="P36" s="307"/>
      <c r="Q36" s="310"/>
      <c r="R36" s="307"/>
      <c r="S36" s="310"/>
      <c r="T36" s="307"/>
      <c r="U36" s="310"/>
      <c r="V36" s="307"/>
      <c r="W36" s="310"/>
      <c r="X36" s="307"/>
      <c r="Y36" s="310"/>
      <c r="Z36" s="307"/>
      <c r="AA36" s="308"/>
      <c r="AB36" s="309"/>
    </row>
    <row r="37" spans="2:28" ht="27" customHeight="1">
      <c r="B37" s="313"/>
      <c r="C37" s="52" t="s">
        <v>1185</v>
      </c>
      <c r="D37" s="331" t="str">
        <f>IF(B28="","",VLOOKUP(B28,data!$A$1:$CA$300,26,FALSE))</f>
        <v>年中無休</v>
      </c>
      <c r="E37" s="332"/>
      <c r="F37" s="333"/>
      <c r="G37" s="314"/>
      <c r="H37" s="314"/>
      <c r="I37" s="314"/>
      <c r="J37" s="314"/>
      <c r="K37" s="310"/>
      <c r="L37" s="307"/>
      <c r="M37" s="310"/>
      <c r="N37" s="307"/>
      <c r="O37" s="310"/>
      <c r="P37" s="307"/>
      <c r="Q37" s="310"/>
      <c r="R37" s="307"/>
      <c r="S37" s="310"/>
      <c r="T37" s="307"/>
      <c r="U37" s="310"/>
      <c r="V37" s="307"/>
      <c r="W37" s="310"/>
      <c r="X37" s="307"/>
      <c r="Y37" s="310"/>
      <c r="Z37" s="307"/>
      <c r="AA37" s="308"/>
      <c r="AB37" s="309"/>
    </row>
  </sheetData>
  <mergeCells count="116">
    <mergeCell ref="D33:F33"/>
    <mergeCell ref="D34:F34"/>
    <mergeCell ref="D37:F37"/>
    <mergeCell ref="H2:H7"/>
    <mergeCell ref="H1:J1"/>
    <mergeCell ref="K1:Z1"/>
    <mergeCell ref="D8:F8"/>
    <mergeCell ref="D9:F9"/>
    <mergeCell ref="D13:F13"/>
    <mergeCell ref="D14:F14"/>
    <mergeCell ref="D17:F17"/>
    <mergeCell ref="D18:F18"/>
    <mergeCell ref="D19:F19"/>
    <mergeCell ref="I2:I7"/>
    <mergeCell ref="J2:J7"/>
    <mergeCell ref="K2:K7"/>
    <mergeCell ref="L2:L7"/>
    <mergeCell ref="M2:M7"/>
    <mergeCell ref="N2:N7"/>
    <mergeCell ref="O2:O7"/>
    <mergeCell ref="P2:P7"/>
    <mergeCell ref="Q2:Q7"/>
    <mergeCell ref="R2:R7"/>
    <mergeCell ref="S2:S7"/>
    <mergeCell ref="X2:X7"/>
    <mergeCell ref="Y2:Y7"/>
    <mergeCell ref="Z2:Z7"/>
    <mergeCell ref="C10:C11"/>
    <mergeCell ref="D10:F11"/>
    <mergeCell ref="C20:C21"/>
    <mergeCell ref="D20:F21"/>
    <mergeCell ref="C30:C31"/>
    <mergeCell ref="D30:F31"/>
    <mergeCell ref="Y8:Y17"/>
    <mergeCell ref="Z8:Z17"/>
    <mergeCell ref="D23:F23"/>
    <mergeCell ref="D24:F24"/>
    <mergeCell ref="D27:F27"/>
    <mergeCell ref="D28:F28"/>
    <mergeCell ref="D29:F29"/>
    <mergeCell ref="T2:T7"/>
    <mergeCell ref="U2:U7"/>
    <mergeCell ref="V2:V7"/>
    <mergeCell ref="W2:W7"/>
    <mergeCell ref="B1:B7"/>
    <mergeCell ref="C1:F7"/>
    <mergeCell ref="G1:G7"/>
    <mergeCell ref="AA1:AA7"/>
    <mergeCell ref="AB1:AB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AA8:AA17"/>
    <mergeCell ref="AB8:AB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Z18:Z27"/>
    <mergeCell ref="AA18:AA27"/>
    <mergeCell ref="AB18:AB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Y28:Y37"/>
    <mergeCell ref="Z28:Z37"/>
    <mergeCell ref="AA28:AA37"/>
    <mergeCell ref="AB28:AB37"/>
  </mergeCells>
  <phoneticPr fontId="17"/>
  <pageMargins left="0.50314960629921257" right="0.50314960629921257" top="0.35629921259842523" bottom="0.35629921259842523"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97"/>
  <sheetViews>
    <sheetView view="pageBreakPreview" zoomScaleSheetLayoutView="100" workbookViewId="0">
      <pane ySplit="7" topLeftCell="A8" activePane="bottomLeft" state="frozenSplit"/>
      <selection pane="bottomLeft" activeCell="B8" sqref="B8:B17"/>
    </sheetView>
  </sheetViews>
  <sheetFormatPr defaultRowHeight="15" customHeight="1"/>
  <cols>
    <col min="1" max="1" width="1" style="46" customWidth="1"/>
    <col min="2" max="2" width="2.625" style="47" customWidth="1"/>
    <col min="3" max="3" width="12.5" style="48" customWidth="1"/>
    <col min="4" max="4" width="8.75" style="49" customWidth="1"/>
    <col min="5" max="5" width="4.375" style="48" customWidth="1"/>
    <col min="6" max="6" width="8.75" style="48" customWidth="1"/>
    <col min="7" max="7" width="3.125" style="49" customWidth="1"/>
    <col min="8" max="26" width="3.125" style="48" customWidth="1"/>
    <col min="27" max="27" width="9" style="48" customWidth="1"/>
    <col min="28" max="28" width="13.75" style="48" customWidth="1"/>
    <col min="29" max="29" width="9" style="48" customWidth="1"/>
    <col min="30" max="16384" width="9" style="48"/>
  </cols>
  <sheetData>
    <row r="1" spans="2:28" ht="20.25" customHeight="1">
      <c r="B1" s="207" t="s">
        <v>40</v>
      </c>
      <c r="C1" s="319" t="s">
        <v>894</v>
      </c>
      <c r="D1" s="320"/>
      <c r="E1" s="320"/>
      <c r="F1" s="321"/>
      <c r="G1" s="307" t="s">
        <v>189</v>
      </c>
      <c r="H1" s="348" t="s">
        <v>1172</v>
      </c>
      <c r="I1" s="348"/>
      <c r="J1" s="348"/>
      <c r="K1" s="330" t="s">
        <v>1013</v>
      </c>
      <c r="L1" s="330"/>
      <c r="M1" s="330"/>
      <c r="N1" s="330"/>
      <c r="O1" s="330"/>
      <c r="P1" s="330"/>
      <c r="Q1" s="330"/>
      <c r="R1" s="330"/>
      <c r="S1" s="330"/>
      <c r="T1" s="330"/>
      <c r="U1" s="330"/>
      <c r="V1" s="330"/>
      <c r="W1" s="330"/>
      <c r="X1" s="330"/>
      <c r="Y1" s="330"/>
      <c r="Z1" s="330"/>
      <c r="AA1" s="328" t="s">
        <v>1043</v>
      </c>
      <c r="AB1" s="329" t="s">
        <v>104</v>
      </c>
    </row>
    <row r="2" spans="2:28" ht="11.25" customHeight="1">
      <c r="B2" s="208"/>
      <c r="C2" s="322"/>
      <c r="D2" s="323"/>
      <c r="E2" s="323"/>
      <c r="F2" s="324"/>
      <c r="G2" s="307"/>
      <c r="H2" s="346" t="s">
        <v>1173</v>
      </c>
      <c r="I2" s="346" t="s">
        <v>669</v>
      </c>
      <c r="J2" s="346" t="s">
        <v>1174</v>
      </c>
      <c r="K2" s="347" t="s">
        <v>1032</v>
      </c>
      <c r="L2" s="346" t="s">
        <v>1082</v>
      </c>
      <c r="M2" s="347" t="s">
        <v>1159</v>
      </c>
      <c r="N2" s="346" t="s">
        <v>296</v>
      </c>
      <c r="O2" s="347" t="s">
        <v>1176</v>
      </c>
      <c r="P2" s="346" t="s">
        <v>1177</v>
      </c>
      <c r="Q2" s="347" t="s">
        <v>1106</v>
      </c>
      <c r="R2" s="346" t="s">
        <v>1124</v>
      </c>
      <c r="S2" s="347" t="s">
        <v>41</v>
      </c>
      <c r="T2" s="346" t="s">
        <v>1178</v>
      </c>
      <c r="U2" s="347" t="s">
        <v>1164</v>
      </c>
      <c r="V2" s="346" t="s">
        <v>1068</v>
      </c>
      <c r="W2" s="347" t="s">
        <v>893</v>
      </c>
      <c r="X2" s="346" t="s">
        <v>1179</v>
      </c>
      <c r="Y2" s="347" t="s">
        <v>847</v>
      </c>
      <c r="Z2" s="346" t="s">
        <v>1363</v>
      </c>
      <c r="AA2" s="314"/>
      <c r="AB2" s="330"/>
    </row>
    <row r="3" spans="2:28" ht="11.25" customHeight="1">
      <c r="B3" s="208"/>
      <c r="C3" s="322"/>
      <c r="D3" s="323"/>
      <c r="E3" s="323"/>
      <c r="F3" s="324"/>
      <c r="G3" s="307"/>
      <c r="H3" s="346"/>
      <c r="I3" s="346"/>
      <c r="J3" s="346"/>
      <c r="K3" s="347"/>
      <c r="L3" s="346"/>
      <c r="M3" s="347"/>
      <c r="N3" s="346"/>
      <c r="O3" s="347"/>
      <c r="P3" s="346"/>
      <c r="Q3" s="347"/>
      <c r="R3" s="346"/>
      <c r="S3" s="347"/>
      <c r="T3" s="346"/>
      <c r="U3" s="347"/>
      <c r="V3" s="346"/>
      <c r="W3" s="347"/>
      <c r="X3" s="346"/>
      <c r="Y3" s="347"/>
      <c r="Z3" s="346"/>
      <c r="AA3" s="314"/>
      <c r="AB3" s="330"/>
    </row>
    <row r="4" spans="2:28" ht="11.25" customHeight="1">
      <c r="B4" s="208"/>
      <c r="C4" s="322"/>
      <c r="D4" s="323"/>
      <c r="E4" s="323"/>
      <c r="F4" s="324"/>
      <c r="G4" s="307"/>
      <c r="H4" s="346"/>
      <c r="I4" s="346"/>
      <c r="J4" s="346"/>
      <c r="K4" s="347"/>
      <c r="L4" s="346"/>
      <c r="M4" s="347"/>
      <c r="N4" s="346"/>
      <c r="O4" s="347"/>
      <c r="P4" s="346"/>
      <c r="Q4" s="347"/>
      <c r="R4" s="346"/>
      <c r="S4" s="347"/>
      <c r="T4" s="346"/>
      <c r="U4" s="347"/>
      <c r="V4" s="346"/>
      <c r="W4" s="347"/>
      <c r="X4" s="346"/>
      <c r="Y4" s="347"/>
      <c r="Z4" s="346"/>
      <c r="AA4" s="314"/>
      <c r="AB4" s="330"/>
    </row>
    <row r="5" spans="2:28" ht="11.25" customHeight="1">
      <c r="B5" s="208"/>
      <c r="C5" s="322"/>
      <c r="D5" s="323"/>
      <c r="E5" s="323"/>
      <c r="F5" s="324"/>
      <c r="G5" s="307"/>
      <c r="H5" s="346"/>
      <c r="I5" s="346"/>
      <c r="J5" s="346"/>
      <c r="K5" s="347"/>
      <c r="L5" s="346"/>
      <c r="M5" s="347"/>
      <c r="N5" s="346"/>
      <c r="O5" s="347"/>
      <c r="P5" s="346"/>
      <c r="Q5" s="347"/>
      <c r="R5" s="346"/>
      <c r="S5" s="347"/>
      <c r="T5" s="346"/>
      <c r="U5" s="347"/>
      <c r="V5" s="346"/>
      <c r="W5" s="347"/>
      <c r="X5" s="346"/>
      <c r="Y5" s="347"/>
      <c r="Z5" s="346"/>
      <c r="AA5" s="314"/>
      <c r="AB5" s="330"/>
    </row>
    <row r="6" spans="2:28" ht="11.25" customHeight="1">
      <c r="B6" s="208"/>
      <c r="C6" s="322"/>
      <c r="D6" s="323"/>
      <c r="E6" s="323"/>
      <c r="F6" s="324"/>
      <c r="G6" s="307"/>
      <c r="H6" s="346"/>
      <c r="I6" s="346"/>
      <c r="J6" s="346"/>
      <c r="K6" s="347"/>
      <c r="L6" s="346"/>
      <c r="M6" s="347"/>
      <c r="N6" s="346"/>
      <c r="O6" s="347"/>
      <c r="P6" s="346"/>
      <c r="Q6" s="347"/>
      <c r="R6" s="346"/>
      <c r="S6" s="347"/>
      <c r="T6" s="346"/>
      <c r="U6" s="347"/>
      <c r="V6" s="346"/>
      <c r="W6" s="347"/>
      <c r="X6" s="346"/>
      <c r="Y6" s="347"/>
      <c r="Z6" s="346"/>
      <c r="AA6" s="314"/>
      <c r="AB6" s="330"/>
    </row>
    <row r="7" spans="2:28" ht="11.25" customHeight="1">
      <c r="B7" s="209"/>
      <c r="C7" s="325"/>
      <c r="D7" s="326"/>
      <c r="E7" s="326"/>
      <c r="F7" s="327"/>
      <c r="G7" s="307"/>
      <c r="H7" s="346"/>
      <c r="I7" s="346"/>
      <c r="J7" s="346"/>
      <c r="K7" s="347"/>
      <c r="L7" s="346"/>
      <c r="M7" s="347"/>
      <c r="N7" s="346"/>
      <c r="O7" s="347"/>
      <c r="P7" s="346"/>
      <c r="Q7" s="347"/>
      <c r="R7" s="346"/>
      <c r="S7" s="347"/>
      <c r="T7" s="346"/>
      <c r="U7" s="347"/>
      <c r="V7" s="346"/>
      <c r="W7" s="347"/>
      <c r="X7" s="346"/>
      <c r="Y7" s="347"/>
      <c r="Z7" s="346"/>
      <c r="AA7" s="314"/>
      <c r="AB7" s="330"/>
    </row>
    <row r="8" spans="2:28" ht="33.75" customHeight="1">
      <c r="B8" s="311">
        <v>72</v>
      </c>
      <c r="C8" s="50" t="s">
        <v>462</v>
      </c>
      <c r="D8" s="334" t="str">
        <f>IF(B8="","",VLOOKUP(B8,data!$A$1:$CA$300,9,FALSE))</f>
        <v>グループホーム恵の里</v>
      </c>
      <c r="E8" s="335"/>
      <c r="F8" s="336"/>
      <c r="G8" s="314" t="str">
        <f>IF(B8="","",VLOOKUP(B8,data!$A$1:$CA$300,73,FALSE))</f>
        <v>18</v>
      </c>
      <c r="H8" s="314" t="str">
        <f>IF(B8="","",VLOOKUP(B8,data!$A$1:$CA$300,74,FALSE))</f>
        <v>18</v>
      </c>
      <c r="I8" s="314" t="str">
        <f>IF(B8="","",VLOOKUP(B8,data!$A$1:$CA$300,75,FALSE))</f>
        <v>0</v>
      </c>
      <c r="J8" s="314" t="str">
        <f>IF(B8="","",VLOOKUP(B8,data!$A$1:$CA$300,76,FALSE))</f>
        <v>0</v>
      </c>
      <c r="K8" s="310" t="str">
        <f>IF(B8="","",VLOOKUP(B8,data!$A$1:$CA$300,31,FALSE))</f>
        <v>×</v>
      </c>
      <c r="L8" s="307" t="str">
        <f>IF(B8="","",VLOOKUP(B8,data!$A$1:$CA$300,33,FALSE))</f>
        <v>×</v>
      </c>
      <c r="M8" s="310" t="str">
        <f>IF(B8="","",VLOOKUP(B8,data!$A$1:$CA$300,35,FALSE))</f>
        <v>×</v>
      </c>
      <c r="N8" s="307" t="str">
        <f>IF(B8="","",VLOOKUP(B8,data!$A$1:$CA$300,37,FALSE))</f>
        <v>要相談</v>
      </c>
      <c r="O8" s="310" t="str">
        <f>IF(B8="","",VLOOKUP(B8,data!$A$1:$CA$300,39,FALSE))</f>
        <v>要相談</v>
      </c>
      <c r="P8" s="307" t="str">
        <f>IF(B8="","",VLOOKUP(B8,data!$A$1:$CA$300,41,FALSE))</f>
        <v>×</v>
      </c>
      <c r="Q8" s="310" t="str">
        <f>IF(B8="","",VLOOKUP(B8,data!$A$1:$CA$300,43,FALSE))</f>
        <v>×</v>
      </c>
      <c r="R8" s="307" t="str">
        <f>IF(B8="","",VLOOKUP(B8,data!$A$1:$CA$300,45,FALSE))</f>
        <v>×</v>
      </c>
      <c r="S8" s="310" t="str">
        <f>IF(B8="","",VLOOKUP(B8,data!$A$1:$CA$300,47,FALSE))</f>
        <v>要相談</v>
      </c>
      <c r="T8" s="307" t="str">
        <f>IF(B8="","",VLOOKUP(B8,data!$A$1:$CA$300,49,FALSE))</f>
        <v>要相談</v>
      </c>
      <c r="U8" s="310" t="str">
        <f>IF(B8="","",VLOOKUP(B8,data!$A$1:$CA$300,51,FALSE))</f>
        <v>○</v>
      </c>
      <c r="V8" s="307" t="str">
        <f>IF(B8="","",VLOOKUP(B8,data!$A$1:$CA$300,53,FALSE))</f>
        <v>要相談</v>
      </c>
      <c r="W8" s="310" t="str">
        <f>IF(B8="","",VLOOKUP(B8,data!$A$1:$CA$300,55,FALSE))</f>
        <v>要相談</v>
      </c>
      <c r="X8" s="307" t="str">
        <f>IF(B8="","",VLOOKUP(B8,data!$A$1:$CA$300,57,FALSE))</f>
        <v>○</v>
      </c>
      <c r="Y8" s="310" t="str">
        <f>IF(B8="","",VLOOKUP(B8,data!$A$1:$CA$300,59,FALSE))</f>
        <v>要相談</v>
      </c>
      <c r="Z8" s="307" t="str">
        <f>IF(B8="","",VLOOKUP(B8,data!$A$1:$CA$300,61,FALSE))</f>
        <v>×</v>
      </c>
      <c r="AA8" s="308" t="str">
        <f>IF(B8="","",VLOOKUP(B8,data!$A$1:$CA$300,77,FALSE))</f>
        <v>潟上市</v>
      </c>
      <c r="AB8" s="309" t="str">
        <f>IF(B8="","",VLOOKUP(B8,data!$A$1:$CA$300,78,FALSE))</f>
        <v/>
      </c>
    </row>
    <row r="9" spans="2:28" ht="15" customHeight="1">
      <c r="B9" s="312"/>
      <c r="C9" s="51" t="s">
        <v>637</v>
      </c>
      <c r="D9" s="337" t="str">
        <f>IF(B8="","",VLOOKUP(B8,data!$A$1:$CA$300,10,FALSE))</f>
        <v>010-0102</v>
      </c>
      <c r="E9" s="338"/>
      <c r="F9" s="339"/>
      <c r="G9" s="314"/>
      <c r="H9" s="314"/>
      <c r="I9" s="314"/>
      <c r="J9" s="314"/>
      <c r="K9" s="310"/>
      <c r="L9" s="307"/>
      <c r="M9" s="310"/>
      <c r="N9" s="307"/>
      <c r="O9" s="310"/>
      <c r="P9" s="307"/>
      <c r="Q9" s="310"/>
      <c r="R9" s="307"/>
      <c r="S9" s="310"/>
      <c r="T9" s="307"/>
      <c r="U9" s="310"/>
      <c r="V9" s="307"/>
      <c r="W9" s="310"/>
      <c r="X9" s="307"/>
      <c r="Y9" s="310"/>
      <c r="Z9" s="307"/>
      <c r="AA9" s="308"/>
      <c r="AB9" s="309"/>
    </row>
    <row r="10" spans="2:28" ht="13.5" customHeight="1">
      <c r="B10" s="312"/>
      <c r="C10" s="315" t="s">
        <v>515</v>
      </c>
      <c r="D10" s="316" t="str">
        <f>IF(B8="","",VLOOKUP(B8,data!$A$1:$CA$300,11,FALSE))</f>
        <v>潟上市天王字棒沼台287-11</v>
      </c>
      <c r="E10" s="317"/>
      <c r="F10" s="318"/>
      <c r="G10" s="314"/>
      <c r="H10" s="314"/>
      <c r="I10" s="314"/>
      <c r="J10" s="314"/>
      <c r="K10" s="310"/>
      <c r="L10" s="307"/>
      <c r="M10" s="310"/>
      <c r="N10" s="307"/>
      <c r="O10" s="310"/>
      <c r="P10" s="307"/>
      <c r="Q10" s="310"/>
      <c r="R10" s="307"/>
      <c r="S10" s="310"/>
      <c r="T10" s="307"/>
      <c r="U10" s="310"/>
      <c r="V10" s="307"/>
      <c r="W10" s="310"/>
      <c r="X10" s="307"/>
      <c r="Y10" s="310"/>
      <c r="Z10" s="307"/>
      <c r="AA10" s="308"/>
      <c r="AB10" s="309"/>
    </row>
    <row r="11" spans="2:28" ht="13.5" customHeight="1">
      <c r="B11" s="312"/>
      <c r="C11" s="315"/>
      <c r="D11" s="316"/>
      <c r="E11" s="317"/>
      <c r="F11" s="318"/>
      <c r="G11" s="314"/>
      <c r="H11" s="314"/>
      <c r="I11" s="314"/>
      <c r="J11" s="314"/>
      <c r="K11" s="310"/>
      <c r="L11" s="307"/>
      <c r="M11" s="310"/>
      <c r="N11" s="307"/>
      <c r="O11" s="310"/>
      <c r="P11" s="307"/>
      <c r="Q11" s="310"/>
      <c r="R11" s="307"/>
      <c r="S11" s="310"/>
      <c r="T11" s="307"/>
      <c r="U11" s="310"/>
      <c r="V11" s="307"/>
      <c r="W11" s="310"/>
      <c r="X11" s="307"/>
      <c r="Y11" s="310"/>
      <c r="Z11" s="307"/>
      <c r="AA11" s="308"/>
      <c r="AB11" s="309"/>
    </row>
    <row r="12" spans="2:28" ht="3.75" customHeight="1">
      <c r="B12" s="312"/>
      <c r="C12" s="51"/>
      <c r="D12" s="53"/>
      <c r="E12" s="55"/>
      <c r="F12" s="60"/>
      <c r="G12" s="314"/>
      <c r="H12" s="314"/>
      <c r="I12" s="314"/>
      <c r="J12" s="314"/>
      <c r="K12" s="310"/>
      <c r="L12" s="307"/>
      <c r="M12" s="310"/>
      <c r="N12" s="307"/>
      <c r="O12" s="310"/>
      <c r="P12" s="307"/>
      <c r="Q12" s="310"/>
      <c r="R12" s="307"/>
      <c r="S12" s="310"/>
      <c r="T12" s="307"/>
      <c r="U12" s="310"/>
      <c r="V12" s="307"/>
      <c r="W12" s="310"/>
      <c r="X12" s="307"/>
      <c r="Y12" s="310"/>
      <c r="Z12" s="307"/>
      <c r="AA12" s="308"/>
      <c r="AB12" s="309"/>
    </row>
    <row r="13" spans="2:28" ht="13.5" customHeight="1">
      <c r="B13" s="312"/>
      <c r="C13" s="51" t="s">
        <v>526</v>
      </c>
      <c r="D13" s="340" t="str">
        <f>IF(B8="","",VLOOKUP(B8,data!$A$1:$CA$300,12,FALSE))</f>
        <v>018-878-7102</v>
      </c>
      <c r="E13" s="341"/>
      <c r="F13" s="342"/>
      <c r="G13" s="314"/>
      <c r="H13" s="314"/>
      <c r="I13" s="314"/>
      <c r="J13" s="314"/>
      <c r="K13" s="310"/>
      <c r="L13" s="307"/>
      <c r="M13" s="310"/>
      <c r="N13" s="307"/>
      <c r="O13" s="310"/>
      <c r="P13" s="307"/>
      <c r="Q13" s="310"/>
      <c r="R13" s="307"/>
      <c r="S13" s="310"/>
      <c r="T13" s="307"/>
      <c r="U13" s="310"/>
      <c r="V13" s="307"/>
      <c r="W13" s="310"/>
      <c r="X13" s="307"/>
      <c r="Y13" s="310"/>
      <c r="Z13" s="307"/>
      <c r="AA13" s="308"/>
      <c r="AB13" s="309"/>
    </row>
    <row r="14" spans="2:28" ht="13.5" customHeight="1">
      <c r="B14" s="312"/>
      <c r="C14" s="51" t="s">
        <v>1184</v>
      </c>
      <c r="D14" s="340" t="str">
        <f>IF(B8="","",VLOOKUP(B8,data!$A$1:$CA$300,13,FALSE))</f>
        <v>018-838-7216</v>
      </c>
      <c r="E14" s="341"/>
      <c r="F14" s="342"/>
      <c r="G14" s="314"/>
      <c r="H14" s="314"/>
      <c r="I14" s="314"/>
      <c r="J14" s="314"/>
      <c r="K14" s="310"/>
      <c r="L14" s="307"/>
      <c r="M14" s="310"/>
      <c r="N14" s="307"/>
      <c r="O14" s="310"/>
      <c r="P14" s="307"/>
      <c r="Q14" s="310"/>
      <c r="R14" s="307"/>
      <c r="S14" s="310"/>
      <c r="T14" s="307"/>
      <c r="U14" s="310"/>
      <c r="V14" s="307"/>
      <c r="W14" s="310"/>
      <c r="X14" s="307"/>
      <c r="Y14" s="310"/>
      <c r="Z14" s="307"/>
      <c r="AA14" s="308"/>
      <c r="AB14" s="309"/>
    </row>
    <row r="15" spans="2:28" ht="3.75" customHeight="1">
      <c r="B15" s="312"/>
      <c r="C15" s="51"/>
      <c r="D15" s="53"/>
      <c r="E15" s="55"/>
      <c r="F15" s="60"/>
      <c r="G15" s="314"/>
      <c r="H15" s="314"/>
      <c r="I15" s="314"/>
      <c r="J15" s="314"/>
      <c r="K15" s="310"/>
      <c r="L15" s="307"/>
      <c r="M15" s="310"/>
      <c r="N15" s="307"/>
      <c r="O15" s="310"/>
      <c r="P15" s="307"/>
      <c r="Q15" s="310"/>
      <c r="R15" s="307"/>
      <c r="S15" s="310"/>
      <c r="T15" s="307"/>
      <c r="U15" s="310"/>
      <c r="V15" s="307"/>
      <c r="W15" s="310"/>
      <c r="X15" s="307"/>
      <c r="Y15" s="310"/>
      <c r="Z15" s="307"/>
      <c r="AA15" s="308"/>
      <c r="AB15" s="309"/>
    </row>
    <row r="16" spans="2:28" ht="13.5" customHeight="1">
      <c r="B16" s="312"/>
      <c r="C16" s="51" t="s">
        <v>326</v>
      </c>
      <c r="D16" s="54" t="str">
        <f>IF(B8="","",VLOOKUP(B8,data!$A$1:$CA$300,24,FALSE))</f>
        <v>09:00</v>
      </c>
      <c r="E16" s="57" t="s">
        <v>8</v>
      </c>
      <c r="F16" s="59" t="str">
        <f>IF(B8="","",VLOOKUP(B8,data!$A$1:$CA$300,25,FALSE))</f>
        <v>17:30</v>
      </c>
      <c r="G16" s="314"/>
      <c r="H16" s="314"/>
      <c r="I16" s="314"/>
      <c r="J16" s="314"/>
      <c r="K16" s="310"/>
      <c r="L16" s="307"/>
      <c r="M16" s="310"/>
      <c r="N16" s="307"/>
      <c r="O16" s="310"/>
      <c r="P16" s="307"/>
      <c r="Q16" s="310"/>
      <c r="R16" s="307"/>
      <c r="S16" s="310"/>
      <c r="T16" s="307"/>
      <c r="U16" s="310"/>
      <c r="V16" s="307"/>
      <c r="W16" s="310"/>
      <c r="X16" s="307"/>
      <c r="Y16" s="310"/>
      <c r="Z16" s="307"/>
      <c r="AA16" s="308"/>
      <c r="AB16" s="309"/>
    </row>
    <row r="17" spans="2:28" ht="27" customHeight="1">
      <c r="B17" s="313"/>
      <c r="C17" s="52" t="s">
        <v>1185</v>
      </c>
      <c r="D17" s="331" t="str">
        <f>IF(B8="","",VLOOKUP(B8,data!$A$1:$CA$300,26,FALSE))</f>
        <v>年中無休</v>
      </c>
      <c r="E17" s="332"/>
      <c r="F17" s="333"/>
      <c r="G17" s="314"/>
      <c r="H17" s="314"/>
      <c r="I17" s="314"/>
      <c r="J17" s="314"/>
      <c r="K17" s="310"/>
      <c r="L17" s="307"/>
      <c r="M17" s="310"/>
      <c r="N17" s="307"/>
      <c r="O17" s="310"/>
      <c r="P17" s="307"/>
      <c r="Q17" s="310"/>
      <c r="R17" s="307"/>
      <c r="S17" s="310"/>
      <c r="T17" s="307"/>
      <c r="U17" s="310"/>
      <c r="V17" s="307"/>
      <c r="W17" s="310"/>
      <c r="X17" s="307"/>
      <c r="Y17" s="310"/>
      <c r="Z17" s="307"/>
      <c r="AA17" s="308"/>
      <c r="AB17" s="309"/>
    </row>
    <row r="18" spans="2:28" ht="33.75" customHeight="1">
      <c r="B18" s="311">
        <v>73</v>
      </c>
      <c r="C18" s="50" t="s">
        <v>462</v>
      </c>
      <c r="D18" s="334" t="str">
        <f>IF(B18="","",VLOOKUP(B18,data!$A$1:$CA$300,9,FALSE))</f>
        <v>グループホーム
ホプシー</v>
      </c>
      <c r="E18" s="335"/>
      <c r="F18" s="336"/>
      <c r="G18" s="314" t="str">
        <f>IF(B18="","",VLOOKUP(B18,data!$A$1:$CA$300,73,FALSE))</f>
        <v>18</v>
      </c>
      <c r="H18" s="314" t="str">
        <f>IF(B18="","",VLOOKUP(B18,data!$A$1:$CA$300,74,FALSE))</f>
        <v>18</v>
      </c>
      <c r="I18" s="314" t="str">
        <f>IF(B18="","",VLOOKUP(B18,data!$A$1:$CA$300,75,FALSE))</f>
        <v>0</v>
      </c>
      <c r="J18" s="314" t="str">
        <f>IF(B18="","",VLOOKUP(B18,data!$A$1:$CA$300,76,FALSE))</f>
        <v>0</v>
      </c>
      <c r="K18" s="310" t="str">
        <f>IF(B18="","",VLOOKUP(B18,data!$A$1:$CA$300,31,FALSE))</f>
        <v>×</v>
      </c>
      <c r="L18" s="307" t="str">
        <f>IF(B18="","",VLOOKUP(B18,data!$A$1:$CA$300,33,FALSE))</f>
        <v>×</v>
      </c>
      <c r="M18" s="310" t="str">
        <f>IF(B18="","",VLOOKUP(B18,data!$A$1:$CA$300,35,FALSE))</f>
        <v>×</v>
      </c>
      <c r="N18" s="307" t="str">
        <f>IF(B18="","",VLOOKUP(B18,data!$A$1:$CA$300,37,FALSE))</f>
        <v>×</v>
      </c>
      <c r="O18" s="310" t="str">
        <f>IF(B18="","",VLOOKUP(B18,data!$A$1:$CA$300,39,FALSE))</f>
        <v>×</v>
      </c>
      <c r="P18" s="307" t="str">
        <f>IF(B18="","",VLOOKUP(B18,data!$A$1:$CA$300,41,FALSE))</f>
        <v>×</v>
      </c>
      <c r="Q18" s="310" t="str">
        <f>IF(B18="","",VLOOKUP(B18,data!$A$1:$CA$300,43,FALSE))</f>
        <v>×</v>
      </c>
      <c r="R18" s="307" t="str">
        <f>IF(B18="","",VLOOKUP(B18,data!$A$1:$CA$300,45,FALSE))</f>
        <v>要相談</v>
      </c>
      <c r="S18" s="310" t="str">
        <f>IF(B18="","",VLOOKUP(B18,data!$A$1:$CA$300,47,FALSE))</f>
        <v>×</v>
      </c>
      <c r="T18" s="307" t="str">
        <f>IF(B18="","",VLOOKUP(B18,data!$A$1:$CA$300,49,FALSE))</f>
        <v>要相談</v>
      </c>
      <c r="U18" s="310" t="str">
        <f>IF(B18="","",VLOOKUP(B18,data!$A$1:$CA$300,51,FALSE))</f>
        <v>○</v>
      </c>
      <c r="V18" s="307" t="str">
        <f>IF(B18="","",VLOOKUP(B18,data!$A$1:$CA$300,53,FALSE))</f>
        <v>要相談</v>
      </c>
      <c r="W18" s="310" t="str">
        <f>IF(B18="","",VLOOKUP(B18,data!$A$1:$CA$300,55,FALSE))</f>
        <v>○</v>
      </c>
      <c r="X18" s="307" t="str">
        <f>IF(B18="","",VLOOKUP(B18,data!$A$1:$CA$300,57,FALSE))</f>
        <v>○</v>
      </c>
      <c r="Y18" s="310" t="str">
        <f>IF(B18="","",VLOOKUP(B18,data!$A$1:$CA$300,59,FALSE))</f>
        <v>×</v>
      </c>
      <c r="Z18" s="307" t="str">
        <f>IF(B18="","",VLOOKUP(B18,data!$A$1:$CA$300,61,FALSE))</f>
        <v>×</v>
      </c>
      <c r="AA18" s="308" t="str">
        <f>IF(B18="","",VLOOKUP(B18,data!$A$1:$CA$300,77,FALSE))</f>
        <v>潟上市</v>
      </c>
      <c r="AB18" s="309" t="str">
        <f>IF(B18="","",VLOOKUP(B18,data!$A$1:$CA$300,78,FALSE))</f>
        <v>認知症共同生活介護の為認知症の診断が必要です。</v>
      </c>
    </row>
    <row r="19" spans="2:28" ht="15" customHeight="1">
      <c r="B19" s="312"/>
      <c r="C19" s="51" t="s">
        <v>637</v>
      </c>
      <c r="D19" s="337" t="str">
        <f>IF(B18="","",VLOOKUP(B18,data!$A$1:$CA$300,10,FALSE))</f>
        <v>010-0101</v>
      </c>
      <c r="E19" s="338"/>
      <c r="F19" s="339"/>
      <c r="G19" s="314"/>
      <c r="H19" s="314"/>
      <c r="I19" s="314"/>
      <c r="J19" s="314"/>
      <c r="K19" s="310"/>
      <c r="L19" s="307"/>
      <c r="M19" s="310"/>
      <c r="N19" s="307"/>
      <c r="O19" s="310"/>
      <c r="P19" s="307"/>
      <c r="Q19" s="310"/>
      <c r="R19" s="307"/>
      <c r="S19" s="310"/>
      <c r="T19" s="307"/>
      <c r="U19" s="310"/>
      <c r="V19" s="307"/>
      <c r="W19" s="310"/>
      <c r="X19" s="307"/>
      <c r="Y19" s="310"/>
      <c r="Z19" s="307"/>
      <c r="AA19" s="308"/>
      <c r="AB19" s="309"/>
    </row>
    <row r="20" spans="2:28" ht="13.5" customHeight="1">
      <c r="B20" s="312"/>
      <c r="C20" s="315" t="s">
        <v>515</v>
      </c>
      <c r="D20" s="316" t="str">
        <f>IF(B18="","",VLOOKUP(B18,data!$A$1:$CA$300,11,FALSE))</f>
        <v>潟上市天王字上北野71-8</v>
      </c>
      <c r="E20" s="317"/>
      <c r="F20" s="318"/>
      <c r="G20" s="314"/>
      <c r="H20" s="314"/>
      <c r="I20" s="314"/>
      <c r="J20" s="314"/>
      <c r="K20" s="310"/>
      <c r="L20" s="307"/>
      <c r="M20" s="310"/>
      <c r="N20" s="307"/>
      <c r="O20" s="310"/>
      <c r="P20" s="307"/>
      <c r="Q20" s="310"/>
      <c r="R20" s="307"/>
      <c r="S20" s="310"/>
      <c r="T20" s="307"/>
      <c r="U20" s="310"/>
      <c r="V20" s="307"/>
      <c r="W20" s="310"/>
      <c r="X20" s="307"/>
      <c r="Y20" s="310"/>
      <c r="Z20" s="307"/>
      <c r="AA20" s="308"/>
      <c r="AB20" s="309"/>
    </row>
    <row r="21" spans="2:28" ht="13.5" customHeight="1">
      <c r="B21" s="312"/>
      <c r="C21" s="315"/>
      <c r="D21" s="316"/>
      <c r="E21" s="317"/>
      <c r="F21" s="318"/>
      <c r="G21" s="314"/>
      <c r="H21" s="314"/>
      <c r="I21" s="314"/>
      <c r="J21" s="314"/>
      <c r="K21" s="310"/>
      <c r="L21" s="307"/>
      <c r="M21" s="310"/>
      <c r="N21" s="307"/>
      <c r="O21" s="310"/>
      <c r="P21" s="307"/>
      <c r="Q21" s="310"/>
      <c r="R21" s="307"/>
      <c r="S21" s="310"/>
      <c r="T21" s="307"/>
      <c r="U21" s="310"/>
      <c r="V21" s="307"/>
      <c r="W21" s="310"/>
      <c r="X21" s="307"/>
      <c r="Y21" s="310"/>
      <c r="Z21" s="307"/>
      <c r="AA21" s="308"/>
      <c r="AB21" s="309"/>
    </row>
    <row r="22" spans="2:28" ht="3.75" customHeight="1">
      <c r="B22" s="312"/>
      <c r="C22" s="51"/>
      <c r="D22" s="53"/>
      <c r="E22" s="55"/>
      <c r="F22" s="60"/>
      <c r="G22" s="314"/>
      <c r="H22" s="314"/>
      <c r="I22" s="314"/>
      <c r="J22" s="314"/>
      <c r="K22" s="310"/>
      <c r="L22" s="307"/>
      <c r="M22" s="310"/>
      <c r="N22" s="307"/>
      <c r="O22" s="310"/>
      <c r="P22" s="307"/>
      <c r="Q22" s="310"/>
      <c r="R22" s="307"/>
      <c r="S22" s="310"/>
      <c r="T22" s="307"/>
      <c r="U22" s="310"/>
      <c r="V22" s="307"/>
      <c r="W22" s="310"/>
      <c r="X22" s="307"/>
      <c r="Y22" s="310"/>
      <c r="Z22" s="307"/>
      <c r="AA22" s="308"/>
      <c r="AB22" s="309"/>
    </row>
    <row r="23" spans="2:28" ht="13.5" customHeight="1">
      <c r="B23" s="312"/>
      <c r="C23" s="51" t="s">
        <v>526</v>
      </c>
      <c r="D23" s="340" t="str">
        <f>IF(B18="","",VLOOKUP(B18,data!$A$1:$CA$300,12,FALSE))</f>
        <v xml:space="preserve">018-873-7728 </v>
      </c>
      <c r="E23" s="341"/>
      <c r="F23" s="342"/>
      <c r="G23" s="314"/>
      <c r="H23" s="314"/>
      <c r="I23" s="314"/>
      <c r="J23" s="314"/>
      <c r="K23" s="310"/>
      <c r="L23" s="307"/>
      <c r="M23" s="310"/>
      <c r="N23" s="307"/>
      <c r="O23" s="310"/>
      <c r="P23" s="307"/>
      <c r="Q23" s="310"/>
      <c r="R23" s="307"/>
      <c r="S23" s="310"/>
      <c r="T23" s="307"/>
      <c r="U23" s="310"/>
      <c r="V23" s="307"/>
      <c r="W23" s="310"/>
      <c r="X23" s="307"/>
      <c r="Y23" s="310"/>
      <c r="Z23" s="307"/>
      <c r="AA23" s="308"/>
      <c r="AB23" s="309"/>
    </row>
    <row r="24" spans="2:28" ht="13.5" customHeight="1">
      <c r="B24" s="312"/>
      <c r="C24" s="51" t="s">
        <v>1184</v>
      </c>
      <c r="D24" s="340" t="str">
        <f>IF(B18="","",VLOOKUP(B18,data!$A$1:$CA$300,13,FALSE))</f>
        <v>018-873-7913</v>
      </c>
      <c r="E24" s="341"/>
      <c r="F24" s="342"/>
      <c r="G24" s="314"/>
      <c r="H24" s="314"/>
      <c r="I24" s="314"/>
      <c r="J24" s="314"/>
      <c r="K24" s="310"/>
      <c r="L24" s="307"/>
      <c r="M24" s="310"/>
      <c r="N24" s="307"/>
      <c r="O24" s="310"/>
      <c r="P24" s="307"/>
      <c r="Q24" s="310"/>
      <c r="R24" s="307"/>
      <c r="S24" s="310"/>
      <c r="T24" s="307"/>
      <c r="U24" s="310"/>
      <c r="V24" s="307"/>
      <c r="W24" s="310"/>
      <c r="X24" s="307"/>
      <c r="Y24" s="310"/>
      <c r="Z24" s="307"/>
      <c r="AA24" s="308"/>
      <c r="AB24" s="309"/>
    </row>
    <row r="25" spans="2:28" ht="3.75" customHeight="1">
      <c r="B25" s="312"/>
      <c r="C25" s="51"/>
      <c r="D25" s="53"/>
      <c r="E25" s="55"/>
      <c r="F25" s="60"/>
      <c r="G25" s="314"/>
      <c r="H25" s="314"/>
      <c r="I25" s="314"/>
      <c r="J25" s="314"/>
      <c r="K25" s="310"/>
      <c r="L25" s="307"/>
      <c r="M25" s="310"/>
      <c r="N25" s="307"/>
      <c r="O25" s="310"/>
      <c r="P25" s="307"/>
      <c r="Q25" s="310"/>
      <c r="R25" s="307"/>
      <c r="S25" s="310"/>
      <c r="T25" s="307"/>
      <c r="U25" s="310"/>
      <c r="V25" s="307"/>
      <c r="W25" s="310"/>
      <c r="X25" s="307"/>
      <c r="Y25" s="310"/>
      <c r="Z25" s="307"/>
      <c r="AA25" s="308"/>
      <c r="AB25" s="309"/>
    </row>
    <row r="26" spans="2:28" ht="13.5" customHeight="1">
      <c r="B26" s="312"/>
      <c r="C26" s="51" t="s">
        <v>326</v>
      </c>
      <c r="D26" s="54" t="str">
        <f>IF(B18="","",VLOOKUP(B18,data!$A$1:$CA$300,24,FALSE))</f>
        <v>09:00</v>
      </c>
      <c r="E26" s="57" t="s">
        <v>8</v>
      </c>
      <c r="F26" s="59" t="str">
        <f>IF(B18="","",VLOOKUP(B18,data!$A$1:$CA$300,25,FALSE))</f>
        <v>17:00</v>
      </c>
      <c r="G26" s="314"/>
      <c r="H26" s="314"/>
      <c r="I26" s="314"/>
      <c r="J26" s="314"/>
      <c r="K26" s="310"/>
      <c r="L26" s="307"/>
      <c r="M26" s="310"/>
      <c r="N26" s="307"/>
      <c r="O26" s="310"/>
      <c r="P26" s="307"/>
      <c r="Q26" s="310"/>
      <c r="R26" s="307"/>
      <c r="S26" s="310"/>
      <c r="T26" s="307"/>
      <c r="U26" s="310"/>
      <c r="V26" s="307"/>
      <c r="W26" s="310"/>
      <c r="X26" s="307"/>
      <c r="Y26" s="310"/>
      <c r="Z26" s="307"/>
      <c r="AA26" s="308"/>
      <c r="AB26" s="309"/>
    </row>
    <row r="27" spans="2:28" ht="27" customHeight="1">
      <c r="B27" s="313"/>
      <c r="C27" s="52" t="s">
        <v>1185</v>
      </c>
      <c r="D27" s="331" t="str">
        <f>IF(B18="","",VLOOKUP(B18,data!$A$1:$CA$300,26,FALSE))</f>
        <v>年中無休</v>
      </c>
      <c r="E27" s="332"/>
      <c r="F27" s="333"/>
      <c r="G27" s="314"/>
      <c r="H27" s="314"/>
      <c r="I27" s="314"/>
      <c r="J27" s="314"/>
      <c r="K27" s="310"/>
      <c r="L27" s="307"/>
      <c r="M27" s="310"/>
      <c r="N27" s="307"/>
      <c r="O27" s="310"/>
      <c r="P27" s="307"/>
      <c r="Q27" s="310"/>
      <c r="R27" s="307"/>
      <c r="S27" s="310"/>
      <c r="T27" s="307"/>
      <c r="U27" s="310"/>
      <c r="V27" s="307"/>
      <c r="W27" s="310"/>
      <c r="X27" s="307"/>
      <c r="Y27" s="310"/>
      <c r="Z27" s="307"/>
      <c r="AA27" s="308"/>
      <c r="AB27" s="309"/>
    </row>
    <row r="28" spans="2:28" ht="33.75" customHeight="1">
      <c r="B28" s="311">
        <v>74</v>
      </c>
      <c r="C28" s="50" t="s">
        <v>462</v>
      </c>
      <c r="D28" s="334" t="str">
        <f>IF(B28="","",VLOOKUP(B28,data!$A$1:$CA$300,9,FALSE))</f>
        <v>グループホーム昭和</v>
      </c>
      <c r="E28" s="335"/>
      <c r="F28" s="336"/>
      <c r="G28" s="314" t="str">
        <f>IF(B28="","",VLOOKUP(B28,data!$A$1:$CA$300,73,FALSE))</f>
        <v>9</v>
      </c>
      <c r="H28" s="314" t="str">
        <f>IF(B28="","",VLOOKUP(B28,data!$A$1:$CA$300,74,FALSE))</f>
        <v>9</v>
      </c>
      <c r="I28" s="314" t="str">
        <f>IF(B28="","",VLOOKUP(B28,data!$A$1:$CA$300,75,FALSE))</f>
        <v>0</v>
      </c>
      <c r="J28" s="314" t="str">
        <f>IF(B28="","",VLOOKUP(B28,data!$A$1:$CA$300,76,FALSE))</f>
        <v>0</v>
      </c>
      <c r="K28" s="310" t="str">
        <f>IF(B28="","",VLOOKUP(B28,data!$A$1:$CA$300,31,FALSE))</f>
        <v>×</v>
      </c>
      <c r="L28" s="307" t="str">
        <f>IF(B28="","",VLOOKUP(B28,data!$A$1:$CA$300,33,FALSE))</f>
        <v>×</v>
      </c>
      <c r="M28" s="310" t="str">
        <f>IF(B28="","",VLOOKUP(B28,data!$A$1:$CA$300,35,FALSE))</f>
        <v>×</v>
      </c>
      <c r="N28" s="307" t="str">
        <f>IF(B28="","",VLOOKUP(B28,data!$A$1:$CA$300,37,FALSE))</f>
        <v>×</v>
      </c>
      <c r="O28" s="310" t="str">
        <f>IF(B28="","",VLOOKUP(B28,data!$A$1:$CA$300,39,FALSE))</f>
        <v>×</v>
      </c>
      <c r="P28" s="307" t="str">
        <f>IF(B28="","",VLOOKUP(B28,data!$A$1:$CA$300,41,FALSE))</f>
        <v>×</v>
      </c>
      <c r="Q28" s="310" t="str">
        <f>IF(B28="","",VLOOKUP(B28,data!$A$1:$CA$300,43,FALSE))</f>
        <v>×</v>
      </c>
      <c r="R28" s="307" t="str">
        <f>IF(B28="","",VLOOKUP(B28,data!$A$1:$CA$300,45,FALSE))</f>
        <v>×</v>
      </c>
      <c r="S28" s="310" t="str">
        <f>IF(B28="","",VLOOKUP(B28,data!$A$1:$CA$300,47,FALSE))</f>
        <v>×</v>
      </c>
      <c r="T28" s="307" t="str">
        <f>IF(B28="","",VLOOKUP(B28,data!$A$1:$CA$300,49,FALSE))</f>
        <v>×</v>
      </c>
      <c r="U28" s="310" t="str">
        <f>IF(B28="","",VLOOKUP(B28,data!$A$1:$CA$300,51,FALSE))</f>
        <v>×</v>
      </c>
      <c r="V28" s="307" t="str">
        <f>IF(B28="","",VLOOKUP(B28,data!$A$1:$CA$300,53,FALSE))</f>
        <v>×</v>
      </c>
      <c r="W28" s="310" t="str">
        <f>IF(B28="","",VLOOKUP(B28,data!$A$1:$CA$300,55,FALSE))</f>
        <v>×</v>
      </c>
      <c r="X28" s="307" t="str">
        <f>IF(B28="","",VLOOKUP(B28,data!$A$1:$CA$300,57,FALSE))</f>
        <v>○</v>
      </c>
      <c r="Y28" s="310" t="str">
        <f>IF(B28="","",VLOOKUP(B28,data!$A$1:$CA$300,59,FALSE))</f>
        <v>×</v>
      </c>
      <c r="Z28" s="307" t="str">
        <f>IF(B28="","",VLOOKUP(B28,data!$A$1:$CA$300,61,FALSE))</f>
        <v>×</v>
      </c>
      <c r="AA28" s="308" t="str">
        <f>IF(B28="","",VLOOKUP(B28,data!$A$1:$CA$300,77,FALSE))</f>
        <v>潟上市</v>
      </c>
      <c r="AB28" s="309" t="str">
        <f>IF(B28="","",VLOOKUP(B28,data!$A$1:$CA$300,78,FALSE))</f>
        <v/>
      </c>
    </row>
    <row r="29" spans="2:28" ht="15" customHeight="1">
      <c r="B29" s="312"/>
      <c r="C29" s="51" t="s">
        <v>637</v>
      </c>
      <c r="D29" s="337" t="str">
        <f>IF(B28="","",VLOOKUP(B28,data!$A$1:$CA$300,10,FALSE))</f>
        <v>018-1401</v>
      </c>
      <c r="E29" s="338"/>
      <c r="F29" s="339"/>
      <c r="G29" s="314"/>
      <c r="H29" s="314"/>
      <c r="I29" s="314"/>
      <c r="J29" s="314"/>
      <c r="K29" s="310"/>
      <c r="L29" s="307"/>
      <c r="M29" s="310"/>
      <c r="N29" s="307"/>
      <c r="O29" s="310"/>
      <c r="P29" s="307"/>
      <c r="Q29" s="310"/>
      <c r="R29" s="307"/>
      <c r="S29" s="310"/>
      <c r="T29" s="307"/>
      <c r="U29" s="310"/>
      <c r="V29" s="307"/>
      <c r="W29" s="310"/>
      <c r="X29" s="307"/>
      <c r="Y29" s="310"/>
      <c r="Z29" s="307"/>
      <c r="AA29" s="308"/>
      <c r="AB29" s="309"/>
    </row>
    <row r="30" spans="2:28" ht="13.5" customHeight="1">
      <c r="B30" s="312"/>
      <c r="C30" s="315" t="s">
        <v>515</v>
      </c>
      <c r="D30" s="316" t="str">
        <f>IF(B28="","",VLOOKUP(B28,data!$A$1:$CA$300,11,FALSE))</f>
        <v>潟上市昭和大久保字北野街道上56-15</v>
      </c>
      <c r="E30" s="317"/>
      <c r="F30" s="318"/>
      <c r="G30" s="314"/>
      <c r="H30" s="314"/>
      <c r="I30" s="314"/>
      <c r="J30" s="314"/>
      <c r="K30" s="310"/>
      <c r="L30" s="307"/>
      <c r="M30" s="310"/>
      <c r="N30" s="307"/>
      <c r="O30" s="310"/>
      <c r="P30" s="307"/>
      <c r="Q30" s="310"/>
      <c r="R30" s="307"/>
      <c r="S30" s="310"/>
      <c r="T30" s="307"/>
      <c r="U30" s="310"/>
      <c r="V30" s="307"/>
      <c r="W30" s="310"/>
      <c r="X30" s="307"/>
      <c r="Y30" s="310"/>
      <c r="Z30" s="307"/>
      <c r="AA30" s="308"/>
      <c r="AB30" s="309"/>
    </row>
    <row r="31" spans="2:28" ht="13.5" customHeight="1">
      <c r="B31" s="312"/>
      <c r="C31" s="315"/>
      <c r="D31" s="316"/>
      <c r="E31" s="317"/>
      <c r="F31" s="318"/>
      <c r="G31" s="314"/>
      <c r="H31" s="314"/>
      <c r="I31" s="314"/>
      <c r="J31" s="314"/>
      <c r="K31" s="310"/>
      <c r="L31" s="307"/>
      <c r="M31" s="310"/>
      <c r="N31" s="307"/>
      <c r="O31" s="310"/>
      <c r="P31" s="307"/>
      <c r="Q31" s="310"/>
      <c r="R31" s="307"/>
      <c r="S31" s="310"/>
      <c r="T31" s="307"/>
      <c r="U31" s="310"/>
      <c r="V31" s="307"/>
      <c r="W31" s="310"/>
      <c r="X31" s="307"/>
      <c r="Y31" s="310"/>
      <c r="Z31" s="307"/>
      <c r="AA31" s="308"/>
      <c r="AB31" s="309"/>
    </row>
    <row r="32" spans="2:28" ht="3.75" customHeight="1">
      <c r="B32" s="312"/>
      <c r="C32" s="51"/>
      <c r="D32" s="53"/>
      <c r="E32" s="55"/>
      <c r="F32" s="60"/>
      <c r="G32" s="314"/>
      <c r="H32" s="314"/>
      <c r="I32" s="314"/>
      <c r="J32" s="314"/>
      <c r="K32" s="310"/>
      <c r="L32" s="307"/>
      <c r="M32" s="310"/>
      <c r="N32" s="307"/>
      <c r="O32" s="310"/>
      <c r="P32" s="307"/>
      <c r="Q32" s="310"/>
      <c r="R32" s="307"/>
      <c r="S32" s="310"/>
      <c r="T32" s="307"/>
      <c r="U32" s="310"/>
      <c r="V32" s="307"/>
      <c r="W32" s="310"/>
      <c r="X32" s="307"/>
      <c r="Y32" s="310"/>
      <c r="Z32" s="307"/>
      <c r="AA32" s="308"/>
      <c r="AB32" s="309"/>
    </row>
    <row r="33" spans="2:28" ht="13.5" customHeight="1">
      <c r="B33" s="312"/>
      <c r="C33" s="51" t="s">
        <v>526</v>
      </c>
      <c r="D33" s="340" t="str">
        <f>IF(B28="","",VLOOKUP(B28,data!$A$1:$CA$300,12,FALSE))</f>
        <v>018-877-7153</v>
      </c>
      <c r="E33" s="341"/>
      <c r="F33" s="342"/>
      <c r="G33" s="314"/>
      <c r="H33" s="314"/>
      <c r="I33" s="314"/>
      <c r="J33" s="314"/>
      <c r="K33" s="310"/>
      <c r="L33" s="307"/>
      <c r="M33" s="310"/>
      <c r="N33" s="307"/>
      <c r="O33" s="310"/>
      <c r="P33" s="307"/>
      <c r="Q33" s="310"/>
      <c r="R33" s="307"/>
      <c r="S33" s="310"/>
      <c r="T33" s="307"/>
      <c r="U33" s="310"/>
      <c r="V33" s="307"/>
      <c r="W33" s="310"/>
      <c r="X33" s="307"/>
      <c r="Y33" s="310"/>
      <c r="Z33" s="307"/>
      <c r="AA33" s="308"/>
      <c r="AB33" s="309"/>
    </row>
    <row r="34" spans="2:28" ht="13.5" customHeight="1">
      <c r="B34" s="312"/>
      <c r="C34" s="51" t="s">
        <v>1184</v>
      </c>
      <c r="D34" s="340" t="str">
        <f>IF(B28="","",VLOOKUP(B28,data!$A$1:$CA$300,13,FALSE))</f>
        <v>018-877-7154</v>
      </c>
      <c r="E34" s="341"/>
      <c r="F34" s="342"/>
      <c r="G34" s="314"/>
      <c r="H34" s="314"/>
      <c r="I34" s="314"/>
      <c r="J34" s="314"/>
      <c r="K34" s="310"/>
      <c r="L34" s="307"/>
      <c r="M34" s="310"/>
      <c r="N34" s="307"/>
      <c r="O34" s="310"/>
      <c r="P34" s="307"/>
      <c r="Q34" s="310"/>
      <c r="R34" s="307"/>
      <c r="S34" s="310"/>
      <c r="T34" s="307"/>
      <c r="U34" s="310"/>
      <c r="V34" s="307"/>
      <c r="W34" s="310"/>
      <c r="X34" s="307"/>
      <c r="Y34" s="310"/>
      <c r="Z34" s="307"/>
      <c r="AA34" s="308"/>
      <c r="AB34" s="309"/>
    </row>
    <row r="35" spans="2:28" ht="3.75" customHeight="1">
      <c r="B35" s="312"/>
      <c r="C35" s="51"/>
      <c r="D35" s="53"/>
      <c r="E35" s="55"/>
      <c r="F35" s="60"/>
      <c r="G35" s="314"/>
      <c r="H35" s="314"/>
      <c r="I35" s="314"/>
      <c r="J35" s="314"/>
      <c r="K35" s="310"/>
      <c r="L35" s="307"/>
      <c r="M35" s="310"/>
      <c r="N35" s="307"/>
      <c r="O35" s="310"/>
      <c r="P35" s="307"/>
      <c r="Q35" s="310"/>
      <c r="R35" s="307"/>
      <c r="S35" s="310"/>
      <c r="T35" s="307"/>
      <c r="U35" s="310"/>
      <c r="V35" s="307"/>
      <c r="W35" s="310"/>
      <c r="X35" s="307"/>
      <c r="Y35" s="310"/>
      <c r="Z35" s="307"/>
      <c r="AA35" s="308"/>
      <c r="AB35" s="309"/>
    </row>
    <row r="36" spans="2:28" ht="13.5" customHeight="1">
      <c r="B36" s="312"/>
      <c r="C36" s="51" t="s">
        <v>326</v>
      </c>
      <c r="D36" s="54" t="str">
        <f>IF(B28="","",VLOOKUP(B28,data!$A$1:$CA$300,24,FALSE))</f>
        <v>08:05</v>
      </c>
      <c r="E36" s="57" t="s">
        <v>8</v>
      </c>
      <c r="F36" s="59" t="str">
        <f>IF(B28="","",VLOOKUP(B28,data!$A$1:$CA$300,25,FALSE))</f>
        <v>19:55</v>
      </c>
      <c r="G36" s="314"/>
      <c r="H36" s="314"/>
      <c r="I36" s="314"/>
      <c r="J36" s="314"/>
      <c r="K36" s="310"/>
      <c r="L36" s="307"/>
      <c r="M36" s="310"/>
      <c r="N36" s="307"/>
      <c r="O36" s="310"/>
      <c r="P36" s="307"/>
      <c r="Q36" s="310"/>
      <c r="R36" s="307"/>
      <c r="S36" s="310"/>
      <c r="T36" s="307"/>
      <c r="U36" s="310"/>
      <c r="V36" s="307"/>
      <c r="W36" s="310"/>
      <c r="X36" s="307"/>
      <c r="Y36" s="310"/>
      <c r="Z36" s="307"/>
      <c r="AA36" s="308"/>
      <c r="AB36" s="309"/>
    </row>
    <row r="37" spans="2:28" ht="27" customHeight="1">
      <c r="B37" s="313"/>
      <c r="C37" s="52" t="s">
        <v>1185</v>
      </c>
      <c r="D37" s="331" t="str">
        <f>IF(B28="","",VLOOKUP(B28,data!$A$1:$CA$300,26,FALSE))</f>
        <v>年中無休</v>
      </c>
      <c r="E37" s="332"/>
      <c r="F37" s="333"/>
      <c r="G37" s="314"/>
      <c r="H37" s="314"/>
      <c r="I37" s="314"/>
      <c r="J37" s="314"/>
      <c r="K37" s="310"/>
      <c r="L37" s="307"/>
      <c r="M37" s="310"/>
      <c r="N37" s="307"/>
      <c r="O37" s="310"/>
      <c r="P37" s="307"/>
      <c r="Q37" s="310"/>
      <c r="R37" s="307"/>
      <c r="S37" s="310"/>
      <c r="T37" s="307"/>
      <c r="U37" s="310"/>
      <c r="V37" s="307"/>
      <c r="W37" s="310"/>
      <c r="X37" s="307"/>
      <c r="Y37" s="310"/>
      <c r="Z37" s="307"/>
      <c r="AA37" s="308"/>
      <c r="AB37" s="309"/>
    </row>
    <row r="38" spans="2:28" ht="33.75" customHeight="1">
      <c r="B38" s="311">
        <v>75</v>
      </c>
      <c r="C38" s="50" t="s">
        <v>462</v>
      </c>
      <c r="D38" s="334" t="str">
        <f>IF(B38="","",VLOOKUP(B38,data!$A$1:$CA$300,9,FALSE))</f>
        <v>グループホーム
まめだすか</v>
      </c>
      <c r="E38" s="335"/>
      <c r="F38" s="336"/>
      <c r="G38" s="314" t="str">
        <f>IF(B38="","",VLOOKUP(B38,data!$A$1:$CA$300,73,FALSE))</f>
        <v>27</v>
      </c>
      <c r="H38" s="314" t="str">
        <f>IF(B38="","",VLOOKUP(B38,data!$A$1:$CA$300,74,FALSE))</f>
        <v>27</v>
      </c>
      <c r="I38" s="314" t="str">
        <f>IF(B38="","",VLOOKUP(B38,data!$A$1:$CA$300,75,FALSE))</f>
        <v>0</v>
      </c>
      <c r="J38" s="314" t="str">
        <f>IF(B38="","",VLOOKUP(B38,data!$A$1:$CA$300,76,FALSE))</f>
        <v>0</v>
      </c>
      <c r="K38" s="310" t="str">
        <f>IF(B38="","",VLOOKUP(B38,data!$A$1:$CA$300,31,FALSE))</f>
        <v>×</v>
      </c>
      <c r="L38" s="307" t="str">
        <f>IF(B38="","",VLOOKUP(B38,data!$A$1:$CA$300,33,FALSE))</f>
        <v>×</v>
      </c>
      <c r="M38" s="310" t="str">
        <f>IF(B38="","",VLOOKUP(B38,data!$A$1:$CA$300,35,FALSE))</f>
        <v>×</v>
      </c>
      <c r="N38" s="307" t="str">
        <f>IF(B38="","",VLOOKUP(B38,data!$A$1:$CA$300,37,FALSE))</f>
        <v>要相談</v>
      </c>
      <c r="O38" s="310" t="str">
        <f>IF(B38="","",VLOOKUP(B38,data!$A$1:$CA$300,39,FALSE))</f>
        <v>×</v>
      </c>
      <c r="P38" s="307" t="str">
        <f>IF(B38="","",VLOOKUP(B38,data!$A$1:$CA$300,41,FALSE))</f>
        <v>×</v>
      </c>
      <c r="Q38" s="310" t="str">
        <f>IF(B38="","",VLOOKUP(B38,data!$A$1:$CA$300,43,FALSE))</f>
        <v>×</v>
      </c>
      <c r="R38" s="307" t="str">
        <f>IF(B38="","",VLOOKUP(B38,data!$A$1:$CA$300,45,FALSE))</f>
        <v>×</v>
      </c>
      <c r="S38" s="310" t="str">
        <f>IF(B38="","",VLOOKUP(B38,data!$A$1:$CA$300,47,FALSE))</f>
        <v>要相談</v>
      </c>
      <c r="T38" s="307" t="str">
        <f>IF(B38="","",VLOOKUP(B38,data!$A$1:$CA$300,49,FALSE))</f>
        <v>要相談</v>
      </c>
      <c r="U38" s="310" t="str">
        <f>IF(B38="","",VLOOKUP(B38,data!$A$1:$CA$300,51,FALSE))</f>
        <v>要相談</v>
      </c>
      <c r="V38" s="307" t="str">
        <f>IF(B38="","",VLOOKUP(B38,data!$A$1:$CA$300,53,FALSE))</f>
        <v>要相談</v>
      </c>
      <c r="W38" s="310" t="str">
        <f>IF(B38="","",VLOOKUP(B38,data!$A$1:$CA$300,55,FALSE))</f>
        <v>要相談</v>
      </c>
      <c r="X38" s="307" t="str">
        <f>IF(B38="","",VLOOKUP(B38,data!$A$1:$CA$300,57,FALSE))</f>
        <v>○</v>
      </c>
      <c r="Y38" s="310" t="str">
        <f>IF(B38="","",VLOOKUP(B38,data!$A$1:$CA$300,59,FALSE))</f>
        <v>要相談</v>
      </c>
      <c r="Z38" s="307" t="str">
        <f>IF(B38="","",VLOOKUP(B38,data!$A$1:$CA$300,61,FALSE))</f>
        <v>×</v>
      </c>
      <c r="AA38" s="308" t="str">
        <f>IF(B38="","",VLOOKUP(B38,data!$A$1:$CA$300,77,FALSE))</f>
        <v>潟上市</v>
      </c>
      <c r="AB38" s="309" t="str">
        <f>IF(B38="","",VLOOKUP(B38,data!$A$1:$CA$300,78,FALSE))</f>
        <v/>
      </c>
    </row>
    <row r="39" spans="2:28" ht="15" customHeight="1">
      <c r="B39" s="312"/>
      <c r="C39" s="51" t="s">
        <v>637</v>
      </c>
      <c r="D39" s="337" t="str">
        <f>IF(B38="","",VLOOKUP(B38,data!$A$1:$CA$300,10,FALSE))</f>
        <v>018-1401</v>
      </c>
      <c r="E39" s="338"/>
      <c r="F39" s="339"/>
      <c r="G39" s="314"/>
      <c r="H39" s="314"/>
      <c r="I39" s="314"/>
      <c r="J39" s="314"/>
      <c r="K39" s="310"/>
      <c r="L39" s="307"/>
      <c r="M39" s="310"/>
      <c r="N39" s="307"/>
      <c r="O39" s="310"/>
      <c r="P39" s="307"/>
      <c r="Q39" s="310"/>
      <c r="R39" s="307"/>
      <c r="S39" s="310"/>
      <c r="T39" s="307"/>
      <c r="U39" s="310"/>
      <c r="V39" s="307"/>
      <c r="W39" s="310"/>
      <c r="X39" s="307"/>
      <c r="Y39" s="310"/>
      <c r="Z39" s="307"/>
      <c r="AA39" s="308"/>
      <c r="AB39" s="309"/>
    </row>
    <row r="40" spans="2:28" ht="13.5" customHeight="1">
      <c r="B40" s="312"/>
      <c r="C40" s="315" t="s">
        <v>515</v>
      </c>
      <c r="D40" s="316" t="str">
        <f>IF(B38="","",VLOOKUP(B38,data!$A$1:$CA$300,11,FALSE))</f>
        <v>潟上市昭和大久保字街道下119</v>
      </c>
      <c r="E40" s="317"/>
      <c r="F40" s="318"/>
      <c r="G40" s="314"/>
      <c r="H40" s="314"/>
      <c r="I40" s="314"/>
      <c r="J40" s="314"/>
      <c r="K40" s="310"/>
      <c r="L40" s="307"/>
      <c r="M40" s="310"/>
      <c r="N40" s="307"/>
      <c r="O40" s="310"/>
      <c r="P40" s="307"/>
      <c r="Q40" s="310"/>
      <c r="R40" s="307"/>
      <c r="S40" s="310"/>
      <c r="T40" s="307"/>
      <c r="U40" s="310"/>
      <c r="V40" s="307"/>
      <c r="W40" s="310"/>
      <c r="X40" s="307"/>
      <c r="Y40" s="310"/>
      <c r="Z40" s="307"/>
      <c r="AA40" s="308"/>
      <c r="AB40" s="309"/>
    </row>
    <row r="41" spans="2:28" ht="13.5" customHeight="1">
      <c r="B41" s="312"/>
      <c r="C41" s="315"/>
      <c r="D41" s="316"/>
      <c r="E41" s="317"/>
      <c r="F41" s="318"/>
      <c r="G41" s="314"/>
      <c r="H41" s="314"/>
      <c r="I41" s="314"/>
      <c r="J41" s="314"/>
      <c r="K41" s="310"/>
      <c r="L41" s="307"/>
      <c r="M41" s="310"/>
      <c r="N41" s="307"/>
      <c r="O41" s="310"/>
      <c r="P41" s="307"/>
      <c r="Q41" s="310"/>
      <c r="R41" s="307"/>
      <c r="S41" s="310"/>
      <c r="T41" s="307"/>
      <c r="U41" s="310"/>
      <c r="V41" s="307"/>
      <c r="W41" s="310"/>
      <c r="X41" s="307"/>
      <c r="Y41" s="310"/>
      <c r="Z41" s="307"/>
      <c r="AA41" s="308"/>
      <c r="AB41" s="309"/>
    </row>
    <row r="42" spans="2:28" ht="3.75" customHeight="1">
      <c r="B42" s="312"/>
      <c r="C42" s="51"/>
      <c r="D42" s="53"/>
      <c r="E42" s="55"/>
      <c r="F42" s="60"/>
      <c r="G42" s="314"/>
      <c r="H42" s="314"/>
      <c r="I42" s="314"/>
      <c r="J42" s="314"/>
      <c r="K42" s="310"/>
      <c r="L42" s="307"/>
      <c r="M42" s="310"/>
      <c r="N42" s="307"/>
      <c r="O42" s="310"/>
      <c r="P42" s="307"/>
      <c r="Q42" s="310"/>
      <c r="R42" s="307"/>
      <c r="S42" s="310"/>
      <c r="T42" s="307"/>
      <c r="U42" s="310"/>
      <c r="V42" s="307"/>
      <c r="W42" s="310"/>
      <c r="X42" s="307"/>
      <c r="Y42" s="310"/>
      <c r="Z42" s="307"/>
      <c r="AA42" s="308"/>
      <c r="AB42" s="309"/>
    </row>
    <row r="43" spans="2:28" ht="13.5" customHeight="1">
      <c r="B43" s="312"/>
      <c r="C43" s="51" t="s">
        <v>526</v>
      </c>
      <c r="D43" s="340" t="str">
        <f>IF(B38="","",VLOOKUP(B38,data!$A$1:$CA$300,12,FALSE))</f>
        <v>018-877-7118</v>
      </c>
      <c r="E43" s="341"/>
      <c r="F43" s="342"/>
      <c r="G43" s="314"/>
      <c r="H43" s="314"/>
      <c r="I43" s="314"/>
      <c r="J43" s="314"/>
      <c r="K43" s="310"/>
      <c r="L43" s="307"/>
      <c r="M43" s="310"/>
      <c r="N43" s="307"/>
      <c r="O43" s="310"/>
      <c r="P43" s="307"/>
      <c r="Q43" s="310"/>
      <c r="R43" s="307"/>
      <c r="S43" s="310"/>
      <c r="T43" s="307"/>
      <c r="U43" s="310"/>
      <c r="V43" s="307"/>
      <c r="W43" s="310"/>
      <c r="X43" s="307"/>
      <c r="Y43" s="310"/>
      <c r="Z43" s="307"/>
      <c r="AA43" s="308"/>
      <c r="AB43" s="309"/>
    </row>
    <row r="44" spans="2:28" ht="13.5" customHeight="1">
      <c r="B44" s="312"/>
      <c r="C44" s="51" t="s">
        <v>1184</v>
      </c>
      <c r="D44" s="340" t="str">
        <f>IF(B38="","",VLOOKUP(B38,data!$A$1:$CA$300,13,FALSE))</f>
        <v>018-877-7555</v>
      </c>
      <c r="E44" s="341"/>
      <c r="F44" s="342"/>
      <c r="G44" s="314"/>
      <c r="H44" s="314"/>
      <c r="I44" s="314"/>
      <c r="J44" s="314"/>
      <c r="K44" s="310"/>
      <c r="L44" s="307"/>
      <c r="M44" s="310"/>
      <c r="N44" s="307"/>
      <c r="O44" s="310"/>
      <c r="P44" s="307"/>
      <c r="Q44" s="310"/>
      <c r="R44" s="307"/>
      <c r="S44" s="310"/>
      <c r="T44" s="307"/>
      <c r="U44" s="310"/>
      <c r="V44" s="307"/>
      <c r="W44" s="310"/>
      <c r="X44" s="307"/>
      <c r="Y44" s="310"/>
      <c r="Z44" s="307"/>
      <c r="AA44" s="308"/>
      <c r="AB44" s="309"/>
    </row>
    <row r="45" spans="2:28" ht="3.75" customHeight="1">
      <c r="B45" s="312"/>
      <c r="C45" s="51"/>
      <c r="D45" s="53"/>
      <c r="E45" s="55"/>
      <c r="F45" s="60"/>
      <c r="G45" s="314"/>
      <c r="H45" s="314"/>
      <c r="I45" s="314"/>
      <c r="J45" s="314"/>
      <c r="K45" s="310"/>
      <c r="L45" s="307"/>
      <c r="M45" s="310"/>
      <c r="N45" s="307"/>
      <c r="O45" s="310"/>
      <c r="P45" s="307"/>
      <c r="Q45" s="310"/>
      <c r="R45" s="307"/>
      <c r="S45" s="310"/>
      <c r="T45" s="307"/>
      <c r="U45" s="310"/>
      <c r="V45" s="307"/>
      <c r="W45" s="310"/>
      <c r="X45" s="307"/>
      <c r="Y45" s="310"/>
      <c r="Z45" s="307"/>
      <c r="AA45" s="308"/>
      <c r="AB45" s="309"/>
    </row>
    <row r="46" spans="2:28" ht="13.5" customHeight="1">
      <c r="B46" s="312"/>
      <c r="C46" s="51" t="s">
        <v>326</v>
      </c>
      <c r="D46" s="54" t="str">
        <f>IF(B38="","",VLOOKUP(B38,data!$A$1:$CA$300,24,FALSE))</f>
        <v>08:30</v>
      </c>
      <c r="E46" s="57" t="s">
        <v>8</v>
      </c>
      <c r="F46" s="59" t="str">
        <f>IF(B38="","",VLOOKUP(B38,data!$A$1:$CA$300,25,FALSE))</f>
        <v>17:30</v>
      </c>
      <c r="G46" s="314"/>
      <c r="H46" s="314"/>
      <c r="I46" s="314"/>
      <c r="J46" s="314"/>
      <c r="K46" s="310"/>
      <c r="L46" s="307"/>
      <c r="M46" s="310"/>
      <c r="N46" s="307"/>
      <c r="O46" s="310"/>
      <c r="P46" s="307"/>
      <c r="Q46" s="310"/>
      <c r="R46" s="307"/>
      <c r="S46" s="310"/>
      <c r="T46" s="307"/>
      <c r="U46" s="310"/>
      <c r="V46" s="307"/>
      <c r="W46" s="310"/>
      <c r="X46" s="307"/>
      <c r="Y46" s="310"/>
      <c r="Z46" s="307"/>
      <c r="AA46" s="308"/>
      <c r="AB46" s="309"/>
    </row>
    <row r="47" spans="2:28" ht="27" customHeight="1">
      <c r="B47" s="313"/>
      <c r="C47" s="52" t="s">
        <v>1185</v>
      </c>
      <c r="D47" s="331" t="str">
        <f>IF(B38="","",VLOOKUP(B38,data!$A$1:$CA$300,26,FALSE))</f>
        <v>年中無休</v>
      </c>
      <c r="E47" s="332"/>
      <c r="F47" s="333"/>
      <c r="G47" s="314"/>
      <c r="H47" s="314"/>
      <c r="I47" s="314"/>
      <c r="J47" s="314"/>
      <c r="K47" s="310"/>
      <c r="L47" s="307"/>
      <c r="M47" s="310"/>
      <c r="N47" s="307"/>
      <c r="O47" s="310"/>
      <c r="P47" s="307"/>
      <c r="Q47" s="310"/>
      <c r="R47" s="307"/>
      <c r="S47" s="310"/>
      <c r="T47" s="307"/>
      <c r="U47" s="310"/>
      <c r="V47" s="307"/>
      <c r="W47" s="310"/>
      <c r="X47" s="307"/>
      <c r="Y47" s="310"/>
      <c r="Z47" s="307"/>
      <c r="AA47" s="308"/>
      <c r="AB47" s="309"/>
    </row>
    <row r="48" spans="2:28" ht="33.75" customHeight="1">
      <c r="B48" s="311">
        <v>76</v>
      </c>
      <c r="C48" s="50" t="s">
        <v>462</v>
      </c>
      <c r="D48" s="334" t="str">
        <f>IF(B48="","",VLOOKUP(B48,data!$A$1:$CA$300,9,FALSE))</f>
        <v>グループホーム
しらさぎ苑</v>
      </c>
      <c r="E48" s="335"/>
      <c r="F48" s="336"/>
      <c r="G48" s="314" t="str">
        <f>IF(B48="","",VLOOKUP(B48,data!$A$1:$CA$300,73,FALSE))</f>
        <v>9</v>
      </c>
      <c r="H48" s="314" t="str">
        <f>IF(B48="","",VLOOKUP(B48,data!$A$1:$CA$300,74,FALSE))</f>
        <v>9</v>
      </c>
      <c r="I48" s="314" t="str">
        <f>IF(B48="","",VLOOKUP(B48,data!$A$1:$CA$300,75,FALSE))</f>
        <v>0</v>
      </c>
      <c r="J48" s="314" t="str">
        <f>IF(B48="","",VLOOKUP(B48,data!$A$1:$CA$300,76,FALSE))</f>
        <v>0</v>
      </c>
      <c r="K48" s="310" t="str">
        <f>IF(B48="","",VLOOKUP(B48,data!$A$1:$CA$300,31,FALSE))</f>
        <v>×</v>
      </c>
      <c r="L48" s="307" t="str">
        <f>IF(B48="","",VLOOKUP(B48,data!$A$1:$CA$300,33,FALSE))</f>
        <v>×</v>
      </c>
      <c r="M48" s="310" t="str">
        <f>IF(B48="","",VLOOKUP(B48,data!$A$1:$CA$300,35,FALSE))</f>
        <v>×</v>
      </c>
      <c r="N48" s="307" t="str">
        <f>IF(B48="","",VLOOKUP(B48,data!$A$1:$CA$300,37,FALSE))</f>
        <v>要相談</v>
      </c>
      <c r="O48" s="310" t="str">
        <f>IF(B48="","",VLOOKUP(B48,data!$A$1:$CA$300,39,FALSE))</f>
        <v>×</v>
      </c>
      <c r="P48" s="307" t="str">
        <f>IF(B48="","",VLOOKUP(B48,data!$A$1:$CA$300,41,FALSE))</f>
        <v>×</v>
      </c>
      <c r="Q48" s="310" t="str">
        <f>IF(B48="","",VLOOKUP(B48,data!$A$1:$CA$300,43,FALSE))</f>
        <v>×</v>
      </c>
      <c r="R48" s="307" t="str">
        <f>IF(B48="","",VLOOKUP(B48,data!$A$1:$CA$300,45,FALSE))</f>
        <v>×</v>
      </c>
      <c r="S48" s="310" t="str">
        <f>IF(B48="","",VLOOKUP(B48,data!$A$1:$CA$300,47,FALSE))</f>
        <v>×</v>
      </c>
      <c r="T48" s="307" t="str">
        <f>IF(B48="","",VLOOKUP(B48,data!$A$1:$CA$300,49,FALSE))</f>
        <v>要相談</v>
      </c>
      <c r="U48" s="310" t="str">
        <f>IF(B48="","",VLOOKUP(B48,data!$A$1:$CA$300,51,FALSE))</f>
        <v>×</v>
      </c>
      <c r="V48" s="307" t="str">
        <f>IF(B48="","",VLOOKUP(B48,data!$A$1:$CA$300,53,FALSE))</f>
        <v>要相談</v>
      </c>
      <c r="W48" s="310" t="str">
        <f>IF(B48="","",VLOOKUP(B48,data!$A$1:$CA$300,55,FALSE))</f>
        <v>○</v>
      </c>
      <c r="X48" s="307" t="str">
        <f>IF(B48="","",VLOOKUP(B48,data!$A$1:$CA$300,57,FALSE))</f>
        <v>○</v>
      </c>
      <c r="Y48" s="310" t="str">
        <f>IF(B48="","",VLOOKUP(B48,data!$A$1:$CA$300,59,FALSE))</f>
        <v>○</v>
      </c>
      <c r="Z48" s="307" t="str">
        <f>IF(B48="","",VLOOKUP(B48,data!$A$1:$CA$300,61,FALSE))</f>
        <v>×</v>
      </c>
      <c r="AA48" s="308" t="str">
        <f>IF(B48="","",VLOOKUP(B48,data!$A$1:$CA$300,77,FALSE))</f>
        <v>潟上市</v>
      </c>
      <c r="AB48" s="309" t="str">
        <f>IF(B48="","",VLOOKUP(B48,data!$A$1:$CA$300,78,FALSE))</f>
        <v/>
      </c>
    </row>
    <row r="49" spans="2:28" ht="15" customHeight="1">
      <c r="B49" s="312"/>
      <c r="C49" s="51" t="s">
        <v>637</v>
      </c>
      <c r="D49" s="337" t="str">
        <f>IF(B48="","",VLOOKUP(B48,data!$A$1:$CA$300,10,FALSE))</f>
        <v>018-1504</v>
      </c>
      <c r="E49" s="338"/>
      <c r="F49" s="339"/>
      <c r="G49" s="314"/>
      <c r="H49" s="314"/>
      <c r="I49" s="314"/>
      <c r="J49" s="314"/>
      <c r="K49" s="310"/>
      <c r="L49" s="307"/>
      <c r="M49" s="310"/>
      <c r="N49" s="307"/>
      <c r="O49" s="310"/>
      <c r="P49" s="307"/>
      <c r="Q49" s="310"/>
      <c r="R49" s="307"/>
      <c r="S49" s="310"/>
      <c r="T49" s="307"/>
      <c r="U49" s="310"/>
      <c r="V49" s="307"/>
      <c r="W49" s="310"/>
      <c r="X49" s="307"/>
      <c r="Y49" s="310"/>
      <c r="Z49" s="307"/>
      <c r="AA49" s="308"/>
      <c r="AB49" s="309"/>
    </row>
    <row r="50" spans="2:28" ht="13.5" customHeight="1">
      <c r="B50" s="312"/>
      <c r="C50" s="315" t="s">
        <v>515</v>
      </c>
      <c r="D50" s="316" t="str">
        <f>IF(B48="","",VLOOKUP(B48,data!$A$1:$CA$300,11,FALSE))</f>
        <v>潟上市飯田川飯塚字塞ノ神143-3</v>
      </c>
      <c r="E50" s="317"/>
      <c r="F50" s="318"/>
      <c r="G50" s="314"/>
      <c r="H50" s="314"/>
      <c r="I50" s="314"/>
      <c r="J50" s="314"/>
      <c r="K50" s="310"/>
      <c r="L50" s="307"/>
      <c r="M50" s="310"/>
      <c r="N50" s="307"/>
      <c r="O50" s="310"/>
      <c r="P50" s="307"/>
      <c r="Q50" s="310"/>
      <c r="R50" s="307"/>
      <c r="S50" s="310"/>
      <c r="T50" s="307"/>
      <c r="U50" s="310"/>
      <c r="V50" s="307"/>
      <c r="W50" s="310"/>
      <c r="X50" s="307"/>
      <c r="Y50" s="310"/>
      <c r="Z50" s="307"/>
      <c r="AA50" s="308"/>
      <c r="AB50" s="309"/>
    </row>
    <row r="51" spans="2:28" ht="13.5" customHeight="1">
      <c r="B51" s="312"/>
      <c r="C51" s="315"/>
      <c r="D51" s="316"/>
      <c r="E51" s="317"/>
      <c r="F51" s="318"/>
      <c r="G51" s="314"/>
      <c r="H51" s="314"/>
      <c r="I51" s="314"/>
      <c r="J51" s="314"/>
      <c r="K51" s="310"/>
      <c r="L51" s="307"/>
      <c r="M51" s="310"/>
      <c r="N51" s="307"/>
      <c r="O51" s="310"/>
      <c r="P51" s="307"/>
      <c r="Q51" s="310"/>
      <c r="R51" s="307"/>
      <c r="S51" s="310"/>
      <c r="T51" s="307"/>
      <c r="U51" s="310"/>
      <c r="V51" s="307"/>
      <c r="W51" s="310"/>
      <c r="X51" s="307"/>
      <c r="Y51" s="310"/>
      <c r="Z51" s="307"/>
      <c r="AA51" s="308"/>
      <c r="AB51" s="309"/>
    </row>
    <row r="52" spans="2:28" ht="3.75" customHeight="1">
      <c r="B52" s="312"/>
      <c r="C52" s="51"/>
      <c r="D52" s="53"/>
      <c r="E52" s="55"/>
      <c r="F52" s="60"/>
      <c r="G52" s="314"/>
      <c r="H52" s="314"/>
      <c r="I52" s="314"/>
      <c r="J52" s="314"/>
      <c r="K52" s="310"/>
      <c r="L52" s="307"/>
      <c r="M52" s="310"/>
      <c r="N52" s="307"/>
      <c r="O52" s="310"/>
      <c r="P52" s="307"/>
      <c r="Q52" s="310"/>
      <c r="R52" s="307"/>
      <c r="S52" s="310"/>
      <c r="T52" s="307"/>
      <c r="U52" s="310"/>
      <c r="V52" s="307"/>
      <c r="W52" s="310"/>
      <c r="X52" s="307"/>
      <c r="Y52" s="310"/>
      <c r="Z52" s="307"/>
      <c r="AA52" s="308"/>
      <c r="AB52" s="309"/>
    </row>
    <row r="53" spans="2:28" ht="13.5" customHeight="1">
      <c r="B53" s="312"/>
      <c r="C53" s="51" t="s">
        <v>526</v>
      </c>
      <c r="D53" s="340" t="str">
        <f>IF(B48="","",VLOOKUP(B48,data!$A$1:$CA$300,12,FALSE))</f>
        <v>018-877-8733</v>
      </c>
      <c r="E53" s="341"/>
      <c r="F53" s="342"/>
      <c r="G53" s="314"/>
      <c r="H53" s="314"/>
      <c r="I53" s="314"/>
      <c r="J53" s="314"/>
      <c r="K53" s="310"/>
      <c r="L53" s="307"/>
      <c r="M53" s="310"/>
      <c r="N53" s="307"/>
      <c r="O53" s="310"/>
      <c r="P53" s="307"/>
      <c r="Q53" s="310"/>
      <c r="R53" s="307"/>
      <c r="S53" s="310"/>
      <c r="T53" s="307"/>
      <c r="U53" s="310"/>
      <c r="V53" s="307"/>
      <c r="W53" s="310"/>
      <c r="X53" s="307"/>
      <c r="Y53" s="310"/>
      <c r="Z53" s="307"/>
      <c r="AA53" s="308"/>
      <c r="AB53" s="309"/>
    </row>
    <row r="54" spans="2:28" ht="13.5" customHeight="1">
      <c r="B54" s="312"/>
      <c r="C54" s="51" t="s">
        <v>1184</v>
      </c>
      <c r="D54" s="340" t="str">
        <f>IF(B48="","",VLOOKUP(B48,data!$A$1:$CA$300,13,FALSE))</f>
        <v>018-877-7835</v>
      </c>
      <c r="E54" s="341"/>
      <c r="F54" s="342"/>
      <c r="G54" s="314"/>
      <c r="H54" s="314"/>
      <c r="I54" s="314"/>
      <c r="J54" s="314"/>
      <c r="K54" s="310"/>
      <c r="L54" s="307"/>
      <c r="M54" s="310"/>
      <c r="N54" s="307"/>
      <c r="O54" s="310"/>
      <c r="P54" s="307"/>
      <c r="Q54" s="310"/>
      <c r="R54" s="307"/>
      <c r="S54" s="310"/>
      <c r="T54" s="307"/>
      <c r="U54" s="310"/>
      <c r="V54" s="307"/>
      <c r="W54" s="310"/>
      <c r="X54" s="307"/>
      <c r="Y54" s="310"/>
      <c r="Z54" s="307"/>
      <c r="AA54" s="308"/>
      <c r="AB54" s="309"/>
    </row>
    <row r="55" spans="2:28" ht="3.75" customHeight="1">
      <c r="B55" s="312"/>
      <c r="C55" s="51"/>
      <c r="D55" s="53"/>
      <c r="E55" s="55"/>
      <c r="F55" s="60"/>
      <c r="G55" s="314"/>
      <c r="H55" s="314"/>
      <c r="I55" s="314"/>
      <c r="J55" s="314"/>
      <c r="K55" s="310"/>
      <c r="L55" s="307"/>
      <c r="M55" s="310"/>
      <c r="N55" s="307"/>
      <c r="O55" s="310"/>
      <c r="P55" s="307"/>
      <c r="Q55" s="310"/>
      <c r="R55" s="307"/>
      <c r="S55" s="310"/>
      <c r="T55" s="307"/>
      <c r="U55" s="310"/>
      <c r="V55" s="307"/>
      <c r="W55" s="310"/>
      <c r="X55" s="307"/>
      <c r="Y55" s="310"/>
      <c r="Z55" s="307"/>
      <c r="AA55" s="308"/>
      <c r="AB55" s="309"/>
    </row>
    <row r="56" spans="2:28" ht="13.5" customHeight="1">
      <c r="B56" s="312"/>
      <c r="C56" s="51" t="s">
        <v>326</v>
      </c>
      <c r="D56" s="54" t="str">
        <f>IF(B48="","",VLOOKUP(B48,data!$A$1:$CA$300,24,FALSE))</f>
        <v>09:00</v>
      </c>
      <c r="E56" s="57" t="s">
        <v>8</v>
      </c>
      <c r="F56" s="59" t="str">
        <f>IF(B48="","",VLOOKUP(B48,data!$A$1:$CA$300,25,FALSE))</f>
        <v>17:00</v>
      </c>
      <c r="G56" s="314"/>
      <c r="H56" s="314"/>
      <c r="I56" s="314"/>
      <c r="J56" s="314"/>
      <c r="K56" s="310"/>
      <c r="L56" s="307"/>
      <c r="M56" s="310"/>
      <c r="N56" s="307"/>
      <c r="O56" s="310"/>
      <c r="P56" s="307"/>
      <c r="Q56" s="310"/>
      <c r="R56" s="307"/>
      <c r="S56" s="310"/>
      <c r="T56" s="307"/>
      <c r="U56" s="310"/>
      <c r="V56" s="307"/>
      <c r="W56" s="310"/>
      <c r="X56" s="307"/>
      <c r="Y56" s="310"/>
      <c r="Z56" s="307"/>
      <c r="AA56" s="308"/>
      <c r="AB56" s="309"/>
    </row>
    <row r="57" spans="2:28" ht="27" customHeight="1">
      <c r="B57" s="313"/>
      <c r="C57" s="52" t="s">
        <v>1185</v>
      </c>
      <c r="D57" s="331" t="str">
        <f>IF(B48="","",VLOOKUP(B48,data!$A$1:$CA$300,26,FALSE))</f>
        <v>年中無休</v>
      </c>
      <c r="E57" s="332"/>
      <c r="F57" s="333"/>
      <c r="G57" s="314"/>
      <c r="H57" s="314"/>
      <c r="I57" s="314"/>
      <c r="J57" s="314"/>
      <c r="K57" s="310"/>
      <c r="L57" s="307"/>
      <c r="M57" s="310"/>
      <c r="N57" s="307"/>
      <c r="O57" s="310"/>
      <c r="P57" s="307"/>
      <c r="Q57" s="310"/>
      <c r="R57" s="307"/>
      <c r="S57" s="310"/>
      <c r="T57" s="307"/>
      <c r="U57" s="310"/>
      <c r="V57" s="307"/>
      <c r="W57" s="310"/>
      <c r="X57" s="307"/>
      <c r="Y57" s="310"/>
      <c r="Z57" s="307"/>
      <c r="AA57" s="308"/>
      <c r="AB57" s="309"/>
    </row>
    <row r="58" spans="2:28" ht="33.75" customHeight="1">
      <c r="B58" s="311">
        <v>77</v>
      </c>
      <c r="C58" s="50" t="s">
        <v>462</v>
      </c>
      <c r="D58" s="334" t="str">
        <f>IF(B58="","",VLOOKUP(B58,data!$A$1:$CA$300,9,FALSE))</f>
        <v>グループホーム梅の里</v>
      </c>
      <c r="E58" s="335"/>
      <c r="F58" s="336"/>
      <c r="G58" s="314" t="str">
        <f>IF(B58="","",VLOOKUP(B58,data!$A$1:$CA$300,73,FALSE))</f>
        <v>9</v>
      </c>
      <c r="H58" s="314" t="str">
        <f>IF(B58="","",VLOOKUP(B58,data!$A$1:$CA$300,74,FALSE))</f>
        <v>9</v>
      </c>
      <c r="I58" s="314" t="str">
        <f>IF(B58="","",VLOOKUP(B58,data!$A$1:$CA$300,75,FALSE))</f>
        <v>0</v>
      </c>
      <c r="J58" s="314" t="str">
        <f>IF(B58="","",VLOOKUP(B58,data!$A$1:$CA$300,76,FALSE))</f>
        <v>0</v>
      </c>
      <c r="K58" s="310" t="str">
        <f>IF(B58="","",VLOOKUP(B58,data!$A$1:$CA$300,31,FALSE))</f>
        <v>×</v>
      </c>
      <c r="L58" s="307" t="str">
        <f>IF(B58="","",VLOOKUP(B58,data!$A$1:$CA$300,33,FALSE))</f>
        <v>×</v>
      </c>
      <c r="M58" s="310" t="str">
        <f>IF(B58="","",VLOOKUP(B58,data!$A$1:$CA$300,35,FALSE))</f>
        <v>×</v>
      </c>
      <c r="N58" s="307" t="str">
        <f>IF(B58="","",VLOOKUP(B58,data!$A$1:$CA$300,37,FALSE))</f>
        <v>×</v>
      </c>
      <c r="O58" s="310" t="str">
        <f>IF(B58="","",VLOOKUP(B58,data!$A$1:$CA$300,39,FALSE))</f>
        <v>×</v>
      </c>
      <c r="P58" s="307" t="str">
        <f>IF(B58="","",VLOOKUP(B58,data!$A$1:$CA$300,41,FALSE))</f>
        <v>×</v>
      </c>
      <c r="Q58" s="310" t="str">
        <f>IF(B58="","",VLOOKUP(B58,data!$A$1:$CA$300,43,FALSE))</f>
        <v>×</v>
      </c>
      <c r="R58" s="307" t="str">
        <f>IF(B58="","",VLOOKUP(B58,data!$A$1:$CA$300,45,FALSE))</f>
        <v>×</v>
      </c>
      <c r="S58" s="310" t="str">
        <f>IF(B58="","",VLOOKUP(B58,data!$A$1:$CA$300,47,FALSE))</f>
        <v>×</v>
      </c>
      <c r="T58" s="307" t="str">
        <f>IF(B58="","",VLOOKUP(B58,data!$A$1:$CA$300,49,FALSE))</f>
        <v>×</v>
      </c>
      <c r="U58" s="310" t="str">
        <f>IF(B58="","",VLOOKUP(B58,data!$A$1:$CA$300,51,FALSE))</f>
        <v>要相談</v>
      </c>
      <c r="V58" s="307" t="str">
        <f>IF(B58="","",VLOOKUP(B58,data!$A$1:$CA$300,53,FALSE))</f>
        <v>要相談</v>
      </c>
      <c r="W58" s="310" t="str">
        <f>IF(B58="","",VLOOKUP(B58,data!$A$1:$CA$300,55,FALSE))</f>
        <v>要相談</v>
      </c>
      <c r="X58" s="307" t="str">
        <f>IF(B58="","",VLOOKUP(B58,data!$A$1:$CA$300,57,FALSE))</f>
        <v>○</v>
      </c>
      <c r="Y58" s="310" t="str">
        <f>IF(B58="","",VLOOKUP(B58,data!$A$1:$CA$300,59,FALSE))</f>
        <v>要相談</v>
      </c>
      <c r="Z58" s="307" t="str">
        <f>IF(B58="","",VLOOKUP(B58,data!$A$1:$CA$300,61,FALSE))</f>
        <v>×</v>
      </c>
      <c r="AA58" s="308" t="str">
        <f>IF(B58="","",VLOOKUP(B58,data!$A$1:$CA$300,77,FALSE))</f>
        <v>潟上市</v>
      </c>
      <c r="AB58" s="309" t="str">
        <f>IF(B58="","",VLOOKUP(B58,data!$A$1:$CA$300,78,FALSE))</f>
        <v/>
      </c>
    </row>
    <row r="59" spans="2:28" ht="15" customHeight="1">
      <c r="B59" s="312"/>
      <c r="C59" s="51" t="s">
        <v>637</v>
      </c>
      <c r="D59" s="337" t="str">
        <f>IF(B58="","",VLOOKUP(B58,data!$A$1:$CA$300,10,FALSE))</f>
        <v>018-1502</v>
      </c>
      <c r="E59" s="338"/>
      <c r="F59" s="339"/>
      <c r="G59" s="314"/>
      <c r="H59" s="314"/>
      <c r="I59" s="314"/>
      <c r="J59" s="314"/>
      <c r="K59" s="310"/>
      <c r="L59" s="307"/>
      <c r="M59" s="310"/>
      <c r="N59" s="307"/>
      <c r="O59" s="310"/>
      <c r="P59" s="307"/>
      <c r="Q59" s="310"/>
      <c r="R59" s="307"/>
      <c r="S59" s="310"/>
      <c r="T59" s="307"/>
      <c r="U59" s="310"/>
      <c r="V59" s="307"/>
      <c r="W59" s="310"/>
      <c r="X59" s="307"/>
      <c r="Y59" s="310"/>
      <c r="Z59" s="307"/>
      <c r="AA59" s="308"/>
      <c r="AB59" s="309"/>
    </row>
    <row r="60" spans="2:28" ht="13.5" customHeight="1">
      <c r="B60" s="312"/>
      <c r="C60" s="315" t="s">
        <v>515</v>
      </c>
      <c r="D60" s="316" t="str">
        <f>IF(B58="","",VLOOKUP(B58,data!$A$1:$CA$300,11,FALSE))</f>
        <v>潟上市飯田川下虻川字八ツ口49-2</v>
      </c>
      <c r="E60" s="317"/>
      <c r="F60" s="318"/>
      <c r="G60" s="314"/>
      <c r="H60" s="314"/>
      <c r="I60" s="314"/>
      <c r="J60" s="314"/>
      <c r="K60" s="310"/>
      <c r="L60" s="307"/>
      <c r="M60" s="310"/>
      <c r="N60" s="307"/>
      <c r="O60" s="310"/>
      <c r="P60" s="307"/>
      <c r="Q60" s="310"/>
      <c r="R60" s="307"/>
      <c r="S60" s="310"/>
      <c r="T60" s="307"/>
      <c r="U60" s="310"/>
      <c r="V60" s="307"/>
      <c r="W60" s="310"/>
      <c r="X60" s="307"/>
      <c r="Y60" s="310"/>
      <c r="Z60" s="307"/>
      <c r="AA60" s="308"/>
      <c r="AB60" s="309"/>
    </row>
    <row r="61" spans="2:28" ht="13.5" customHeight="1">
      <c r="B61" s="312"/>
      <c r="C61" s="315"/>
      <c r="D61" s="316"/>
      <c r="E61" s="317"/>
      <c r="F61" s="318"/>
      <c r="G61" s="314"/>
      <c r="H61" s="314"/>
      <c r="I61" s="314"/>
      <c r="J61" s="314"/>
      <c r="K61" s="310"/>
      <c r="L61" s="307"/>
      <c r="M61" s="310"/>
      <c r="N61" s="307"/>
      <c r="O61" s="310"/>
      <c r="P61" s="307"/>
      <c r="Q61" s="310"/>
      <c r="R61" s="307"/>
      <c r="S61" s="310"/>
      <c r="T61" s="307"/>
      <c r="U61" s="310"/>
      <c r="V61" s="307"/>
      <c r="W61" s="310"/>
      <c r="X61" s="307"/>
      <c r="Y61" s="310"/>
      <c r="Z61" s="307"/>
      <c r="AA61" s="308"/>
      <c r="AB61" s="309"/>
    </row>
    <row r="62" spans="2:28" ht="3.75" customHeight="1">
      <c r="B62" s="312"/>
      <c r="C62" s="51"/>
      <c r="D62" s="53"/>
      <c r="E62" s="55"/>
      <c r="F62" s="60"/>
      <c r="G62" s="314"/>
      <c r="H62" s="314"/>
      <c r="I62" s="314"/>
      <c r="J62" s="314"/>
      <c r="K62" s="310"/>
      <c r="L62" s="307"/>
      <c r="M62" s="310"/>
      <c r="N62" s="307"/>
      <c r="O62" s="310"/>
      <c r="P62" s="307"/>
      <c r="Q62" s="310"/>
      <c r="R62" s="307"/>
      <c r="S62" s="310"/>
      <c r="T62" s="307"/>
      <c r="U62" s="310"/>
      <c r="V62" s="307"/>
      <c r="W62" s="310"/>
      <c r="X62" s="307"/>
      <c r="Y62" s="310"/>
      <c r="Z62" s="307"/>
      <c r="AA62" s="308"/>
      <c r="AB62" s="309"/>
    </row>
    <row r="63" spans="2:28" ht="13.5" customHeight="1">
      <c r="B63" s="312"/>
      <c r="C63" s="51" t="s">
        <v>526</v>
      </c>
      <c r="D63" s="340" t="str">
        <f>IF(B58="","",VLOOKUP(B58,data!$A$1:$CA$300,12,FALSE))</f>
        <v>018-854-8130</v>
      </c>
      <c r="E63" s="341"/>
      <c r="F63" s="342"/>
      <c r="G63" s="314"/>
      <c r="H63" s="314"/>
      <c r="I63" s="314"/>
      <c r="J63" s="314"/>
      <c r="K63" s="310"/>
      <c r="L63" s="307"/>
      <c r="M63" s="310"/>
      <c r="N63" s="307"/>
      <c r="O63" s="310"/>
      <c r="P63" s="307"/>
      <c r="Q63" s="310"/>
      <c r="R63" s="307"/>
      <c r="S63" s="310"/>
      <c r="T63" s="307"/>
      <c r="U63" s="310"/>
      <c r="V63" s="307"/>
      <c r="W63" s="310"/>
      <c r="X63" s="307"/>
      <c r="Y63" s="310"/>
      <c r="Z63" s="307"/>
      <c r="AA63" s="308"/>
      <c r="AB63" s="309"/>
    </row>
    <row r="64" spans="2:28" ht="13.5" customHeight="1">
      <c r="B64" s="312"/>
      <c r="C64" s="51" t="s">
        <v>1184</v>
      </c>
      <c r="D64" s="340" t="str">
        <f>IF(B58="","",VLOOKUP(B58,data!$A$1:$CA$300,13,FALSE))</f>
        <v>018-854-8131</v>
      </c>
      <c r="E64" s="341"/>
      <c r="F64" s="342"/>
      <c r="G64" s="314"/>
      <c r="H64" s="314"/>
      <c r="I64" s="314"/>
      <c r="J64" s="314"/>
      <c r="K64" s="310"/>
      <c r="L64" s="307"/>
      <c r="M64" s="310"/>
      <c r="N64" s="307"/>
      <c r="O64" s="310"/>
      <c r="P64" s="307"/>
      <c r="Q64" s="310"/>
      <c r="R64" s="307"/>
      <c r="S64" s="310"/>
      <c r="T64" s="307"/>
      <c r="U64" s="310"/>
      <c r="V64" s="307"/>
      <c r="W64" s="310"/>
      <c r="X64" s="307"/>
      <c r="Y64" s="310"/>
      <c r="Z64" s="307"/>
      <c r="AA64" s="308"/>
      <c r="AB64" s="309"/>
    </row>
    <row r="65" spans="2:28" ht="3.75" customHeight="1">
      <c r="B65" s="312"/>
      <c r="C65" s="51"/>
      <c r="D65" s="53"/>
      <c r="E65" s="55"/>
      <c r="F65" s="60"/>
      <c r="G65" s="314"/>
      <c r="H65" s="314"/>
      <c r="I65" s="314"/>
      <c r="J65" s="314"/>
      <c r="K65" s="310"/>
      <c r="L65" s="307"/>
      <c r="M65" s="310"/>
      <c r="N65" s="307"/>
      <c r="O65" s="310"/>
      <c r="P65" s="307"/>
      <c r="Q65" s="310"/>
      <c r="R65" s="307"/>
      <c r="S65" s="310"/>
      <c r="T65" s="307"/>
      <c r="U65" s="310"/>
      <c r="V65" s="307"/>
      <c r="W65" s="310"/>
      <c r="X65" s="307"/>
      <c r="Y65" s="310"/>
      <c r="Z65" s="307"/>
      <c r="AA65" s="308"/>
      <c r="AB65" s="309"/>
    </row>
    <row r="66" spans="2:28" ht="13.5" customHeight="1">
      <c r="B66" s="312"/>
      <c r="C66" s="51" t="s">
        <v>326</v>
      </c>
      <c r="D66" s="340" t="str">
        <f>IF(B58="","",VLOOKUP(B58,data!$A$1:$CA$300,24,FALSE))</f>
        <v>01:00</v>
      </c>
      <c r="E66" s="341" t="s">
        <v>8</v>
      </c>
      <c r="F66" s="342" t="str">
        <f>IF(B58="","",VLOOKUP(B58,data!$A$1:$CA$300,25,FALSE))</f>
        <v>00:05</v>
      </c>
      <c r="G66" s="314"/>
      <c r="H66" s="314"/>
      <c r="I66" s="314"/>
      <c r="J66" s="314"/>
      <c r="K66" s="310"/>
      <c r="L66" s="307"/>
      <c r="M66" s="310"/>
      <c r="N66" s="307"/>
      <c r="O66" s="310"/>
      <c r="P66" s="307"/>
      <c r="Q66" s="310"/>
      <c r="R66" s="307"/>
      <c r="S66" s="310"/>
      <c r="T66" s="307"/>
      <c r="U66" s="310"/>
      <c r="V66" s="307"/>
      <c r="W66" s="310"/>
      <c r="X66" s="307"/>
      <c r="Y66" s="310"/>
      <c r="Z66" s="307"/>
      <c r="AA66" s="308"/>
      <c r="AB66" s="309"/>
    </row>
    <row r="67" spans="2:28" ht="27" customHeight="1">
      <c r="B67" s="313"/>
      <c r="C67" s="52" t="s">
        <v>1185</v>
      </c>
      <c r="D67" s="331" t="str">
        <f>IF(B58="","",VLOOKUP(B58,data!$A$1:$CA$300,26,FALSE))</f>
        <v>年中無休</v>
      </c>
      <c r="E67" s="332"/>
      <c r="F67" s="333"/>
      <c r="G67" s="314"/>
      <c r="H67" s="314"/>
      <c r="I67" s="314"/>
      <c r="J67" s="314"/>
      <c r="K67" s="310"/>
      <c r="L67" s="307"/>
      <c r="M67" s="310"/>
      <c r="N67" s="307"/>
      <c r="O67" s="310"/>
      <c r="P67" s="307"/>
      <c r="Q67" s="310"/>
      <c r="R67" s="307"/>
      <c r="S67" s="310"/>
      <c r="T67" s="307"/>
      <c r="U67" s="310"/>
      <c r="V67" s="307"/>
      <c r="W67" s="310"/>
      <c r="X67" s="307"/>
      <c r="Y67" s="310"/>
      <c r="Z67" s="307"/>
      <c r="AA67" s="308"/>
      <c r="AB67" s="309"/>
    </row>
    <row r="68" spans="2:28" ht="33.75" customHeight="1">
      <c r="B68" s="311">
        <v>78</v>
      </c>
      <c r="C68" s="50" t="s">
        <v>462</v>
      </c>
      <c r="D68" s="334" t="str">
        <f>IF(B68="","",VLOOKUP(B68,data!$A$1:$CA$300,9,FALSE))</f>
        <v>グループホーム
すずめだて</v>
      </c>
      <c r="E68" s="335"/>
      <c r="F68" s="336"/>
      <c r="G68" s="314" t="str">
        <f>IF(B68="","",VLOOKUP(B68,data!$A$1:$CA$300,73,FALSE))</f>
        <v>18</v>
      </c>
      <c r="H68" s="314" t="str">
        <f>IF(B68="","",VLOOKUP(B68,data!$A$1:$CA$300,74,FALSE))</f>
        <v>18</v>
      </c>
      <c r="I68" s="314" t="str">
        <f>IF(B68="","",VLOOKUP(B68,data!$A$1:$CA$300,75,FALSE))</f>
        <v>0</v>
      </c>
      <c r="J68" s="314" t="str">
        <f>IF(B68="","",VLOOKUP(B68,data!$A$1:$CA$300,76,FALSE))</f>
        <v>0</v>
      </c>
      <c r="K68" s="310" t="str">
        <f>IF(B68="","",VLOOKUP(B68,data!$A$1:$CA$300,31,FALSE))</f>
        <v>×</v>
      </c>
      <c r="L68" s="307" t="str">
        <f>IF(B68="","",VLOOKUP(B68,data!$A$1:$CA$300,33,FALSE))</f>
        <v>×</v>
      </c>
      <c r="M68" s="310" t="str">
        <f>IF(B68="","",VLOOKUP(B68,data!$A$1:$CA$300,35,FALSE))</f>
        <v>×</v>
      </c>
      <c r="N68" s="307" t="str">
        <f>IF(B68="","",VLOOKUP(B68,data!$A$1:$CA$300,37,FALSE))</f>
        <v>×</v>
      </c>
      <c r="O68" s="310" t="str">
        <f>IF(B68="","",VLOOKUP(B68,data!$A$1:$CA$300,39,FALSE))</f>
        <v>×</v>
      </c>
      <c r="P68" s="307" t="str">
        <f>IF(B68="","",VLOOKUP(B68,data!$A$1:$CA$300,41,FALSE))</f>
        <v>×</v>
      </c>
      <c r="Q68" s="310" t="str">
        <f>IF(B68="","",VLOOKUP(B68,data!$A$1:$CA$300,43,FALSE))</f>
        <v>×</v>
      </c>
      <c r="R68" s="307" t="str">
        <f>IF(B68="","",VLOOKUP(B68,data!$A$1:$CA$300,45,FALSE))</f>
        <v>×</v>
      </c>
      <c r="S68" s="310" t="str">
        <f>IF(B68="","",VLOOKUP(B68,data!$A$1:$CA$300,47,FALSE))</f>
        <v>×</v>
      </c>
      <c r="T68" s="307" t="str">
        <f>IF(B68="","",VLOOKUP(B68,data!$A$1:$CA$300,49,FALSE))</f>
        <v>×</v>
      </c>
      <c r="U68" s="310" t="str">
        <f>IF(B68="","",VLOOKUP(B68,data!$A$1:$CA$300,51,FALSE))</f>
        <v>×</v>
      </c>
      <c r="V68" s="307" t="str">
        <f>IF(B68="","",VLOOKUP(B68,data!$A$1:$CA$300,53,FALSE))</f>
        <v>×</v>
      </c>
      <c r="W68" s="310" t="str">
        <f>IF(B68="","",VLOOKUP(B68,data!$A$1:$CA$300,55,FALSE))</f>
        <v>×</v>
      </c>
      <c r="X68" s="307" t="str">
        <f>IF(B68="","",VLOOKUP(B68,data!$A$1:$CA$300,57,FALSE))</f>
        <v>○</v>
      </c>
      <c r="Y68" s="310" t="str">
        <f>IF(B68="","",VLOOKUP(B68,data!$A$1:$CA$300,59,FALSE))</f>
        <v>要相談</v>
      </c>
      <c r="Z68" s="307" t="str">
        <f>IF(B68="","",VLOOKUP(B68,data!$A$1:$CA$300,61,FALSE))</f>
        <v>×</v>
      </c>
      <c r="AA68" s="308" t="str">
        <f>IF(B68="","",VLOOKUP(B68,data!$A$1:$CA$300,77,FALSE))</f>
        <v>五城目町
指定がある市町村</v>
      </c>
      <c r="AB68" s="309" t="str">
        <f>IF(B68="","",VLOOKUP(B68,data!$A$1:$CA$300,78,FALSE))</f>
        <v/>
      </c>
    </row>
    <row r="69" spans="2:28" ht="15" customHeight="1">
      <c r="B69" s="312"/>
      <c r="C69" s="51" t="s">
        <v>637</v>
      </c>
      <c r="D69" s="337" t="str">
        <f>IF(B68="","",VLOOKUP(B68,data!$A$1:$CA$300,10,FALSE))</f>
        <v>018-1711</v>
      </c>
      <c r="E69" s="338"/>
      <c r="F69" s="339"/>
      <c r="G69" s="314"/>
      <c r="H69" s="314"/>
      <c r="I69" s="314"/>
      <c r="J69" s="314"/>
      <c r="K69" s="310"/>
      <c r="L69" s="307"/>
      <c r="M69" s="310"/>
      <c r="N69" s="307"/>
      <c r="O69" s="310"/>
      <c r="P69" s="307"/>
      <c r="Q69" s="310"/>
      <c r="R69" s="307"/>
      <c r="S69" s="310"/>
      <c r="T69" s="307"/>
      <c r="U69" s="310"/>
      <c r="V69" s="307"/>
      <c r="W69" s="310"/>
      <c r="X69" s="307"/>
      <c r="Y69" s="310"/>
      <c r="Z69" s="307"/>
      <c r="AA69" s="308"/>
      <c r="AB69" s="309"/>
    </row>
    <row r="70" spans="2:28" ht="13.5" customHeight="1">
      <c r="B70" s="312"/>
      <c r="C70" s="315" t="s">
        <v>515</v>
      </c>
      <c r="D70" s="316" t="str">
        <f>IF(B68="","",VLOOKUP(B68,data!$A$1:$CA$300,11,FALSE))</f>
        <v>五城目町字雀舘下川原88-5</v>
      </c>
      <c r="E70" s="317"/>
      <c r="F70" s="318"/>
      <c r="G70" s="314"/>
      <c r="H70" s="314"/>
      <c r="I70" s="314"/>
      <c r="J70" s="314"/>
      <c r="K70" s="310"/>
      <c r="L70" s="307"/>
      <c r="M70" s="310"/>
      <c r="N70" s="307"/>
      <c r="O70" s="310"/>
      <c r="P70" s="307"/>
      <c r="Q70" s="310"/>
      <c r="R70" s="307"/>
      <c r="S70" s="310"/>
      <c r="T70" s="307"/>
      <c r="U70" s="310"/>
      <c r="V70" s="307"/>
      <c r="W70" s="310"/>
      <c r="X70" s="307"/>
      <c r="Y70" s="310"/>
      <c r="Z70" s="307"/>
      <c r="AA70" s="308"/>
      <c r="AB70" s="309"/>
    </row>
    <row r="71" spans="2:28" ht="13.5" customHeight="1">
      <c r="B71" s="312"/>
      <c r="C71" s="315"/>
      <c r="D71" s="316"/>
      <c r="E71" s="317"/>
      <c r="F71" s="318"/>
      <c r="G71" s="314"/>
      <c r="H71" s="314"/>
      <c r="I71" s="314"/>
      <c r="J71" s="314"/>
      <c r="K71" s="310"/>
      <c r="L71" s="307"/>
      <c r="M71" s="310"/>
      <c r="N71" s="307"/>
      <c r="O71" s="310"/>
      <c r="P71" s="307"/>
      <c r="Q71" s="310"/>
      <c r="R71" s="307"/>
      <c r="S71" s="310"/>
      <c r="T71" s="307"/>
      <c r="U71" s="310"/>
      <c r="V71" s="307"/>
      <c r="W71" s="310"/>
      <c r="X71" s="307"/>
      <c r="Y71" s="310"/>
      <c r="Z71" s="307"/>
      <c r="AA71" s="308"/>
      <c r="AB71" s="309"/>
    </row>
    <row r="72" spans="2:28" ht="3.75" customHeight="1">
      <c r="B72" s="312"/>
      <c r="C72" s="51"/>
      <c r="D72" s="53"/>
      <c r="E72" s="55"/>
      <c r="F72" s="60"/>
      <c r="G72" s="314"/>
      <c r="H72" s="314"/>
      <c r="I72" s="314"/>
      <c r="J72" s="314"/>
      <c r="K72" s="310"/>
      <c r="L72" s="307"/>
      <c r="M72" s="310"/>
      <c r="N72" s="307"/>
      <c r="O72" s="310"/>
      <c r="P72" s="307"/>
      <c r="Q72" s="310"/>
      <c r="R72" s="307"/>
      <c r="S72" s="310"/>
      <c r="T72" s="307"/>
      <c r="U72" s="310"/>
      <c r="V72" s="307"/>
      <c r="W72" s="310"/>
      <c r="X72" s="307"/>
      <c r="Y72" s="310"/>
      <c r="Z72" s="307"/>
      <c r="AA72" s="308"/>
      <c r="AB72" s="309"/>
    </row>
    <row r="73" spans="2:28" ht="13.5" customHeight="1">
      <c r="B73" s="312"/>
      <c r="C73" s="51" t="s">
        <v>526</v>
      </c>
      <c r="D73" s="340" t="str">
        <f>IF(B68="","",VLOOKUP(B68,data!$A$1:$CA$300,12,FALSE))</f>
        <v>018-855-1550</v>
      </c>
      <c r="E73" s="341"/>
      <c r="F73" s="342"/>
      <c r="G73" s="314"/>
      <c r="H73" s="314"/>
      <c r="I73" s="314"/>
      <c r="J73" s="314"/>
      <c r="K73" s="310"/>
      <c r="L73" s="307"/>
      <c r="M73" s="310"/>
      <c r="N73" s="307"/>
      <c r="O73" s="310"/>
      <c r="P73" s="307"/>
      <c r="Q73" s="310"/>
      <c r="R73" s="307"/>
      <c r="S73" s="310"/>
      <c r="T73" s="307"/>
      <c r="U73" s="310"/>
      <c r="V73" s="307"/>
      <c r="W73" s="310"/>
      <c r="X73" s="307"/>
      <c r="Y73" s="310"/>
      <c r="Z73" s="307"/>
      <c r="AA73" s="308"/>
      <c r="AB73" s="309"/>
    </row>
    <row r="74" spans="2:28" ht="13.5" customHeight="1">
      <c r="B74" s="312"/>
      <c r="C74" s="51" t="s">
        <v>1184</v>
      </c>
      <c r="D74" s="340" t="str">
        <f>IF(B68="","",VLOOKUP(B68,data!$A$1:$CA$300,13,FALSE))</f>
        <v>018-855-1551</v>
      </c>
      <c r="E74" s="341"/>
      <c r="F74" s="342"/>
      <c r="G74" s="314"/>
      <c r="H74" s="314"/>
      <c r="I74" s="314"/>
      <c r="J74" s="314"/>
      <c r="K74" s="310"/>
      <c r="L74" s="307"/>
      <c r="M74" s="310"/>
      <c r="N74" s="307"/>
      <c r="O74" s="310"/>
      <c r="P74" s="307"/>
      <c r="Q74" s="310"/>
      <c r="R74" s="307"/>
      <c r="S74" s="310"/>
      <c r="T74" s="307"/>
      <c r="U74" s="310"/>
      <c r="V74" s="307"/>
      <c r="W74" s="310"/>
      <c r="X74" s="307"/>
      <c r="Y74" s="310"/>
      <c r="Z74" s="307"/>
      <c r="AA74" s="308"/>
      <c r="AB74" s="309"/>
    </row>
    <row r="75" spans="2:28" ht="3.75" customHeight="1">
      <c r="B75" s="312"/>
      <c r="C75" s="51"/>
      <c r="D75" s="53"/>
      <c r="E75" s="55"/>
      <c r="F75" s="60"/>
      <c r="G75" s="314"/>
      <c r="H75" s="314"/>
      <c r="I75" s="314"/>
      <c r="J75" s="314"/>
      <c r="K75" s="310"/>
      <c r="L75" s="307"/>
      <c r="M75" s="310"/>
      <c r="N75" s="307"/>
      <c r="O75" s="310"/>
      <c r="P75" s="307"/>
      <c r="Q75" s="310"/>
      <c r="R75" s="307"/>
      <c r="S75" s="310"/>
      <c r="T75" s="307"/>
      <c r="U75" s="310"/>
      <c r="V75" s="307"/>
      <c r="W75" s="310"/>
      <c r="X75" s="307"/>
      <c r="Y75" s="310"/>
      <c r="Z75" s="307"/>
      <c r="AA75" s="308"/>
      <c r="AB75" s="309"/>
    </row>
    <row r="76" spans="2:28" ht="13.5" customHeight="1">
      <c r="B76" s="312"/>
      <c r="C76" s="51" t="s">
        <v>326</v>
      </c>
      <c r="D76" s="54" t="str">
        <f>IF(B68="","",VLOOKUP(B68,data!$A$1:$CA$300,24,FALSE))</f>
        <v>00:00</v>
      </c>
      <c r="E76" s="57" t="s">
        <v>8</v>
      </c>
      <c r="F76" s="59" t="str">
        <f>IF(B68="","",VLOOKUP(B68,data!$A$1:$CA$300,25,FALSE))</f>
        <v>00:00</v>
      </c>
      <c r="G76" s="314"/>
      <c r="H76" s="314"/>
      <c r="I76" s="314"/>
      <c r="J76" s="314"/>
      <c r="K76" s="310"/>
      <c r="L76" s="307"/>
      <c r="M76" s="310"/>
      <c r="N76" s="307"/>
      <c r="O76" s="310"/>
      <c r="P76" s="307"/>
      <c r="Q76" s="310"/>
      <c r="R76" s="307"/>
      <c r="S76" s="310"/>
      <c r="T76" s="307"/>
      <c r="U76" s="310"/>
      <c r="V76" s="307"/>
      <c r="W76" s="310"/>
      <c r="X76" s="307"/>
      <c r="Y76" s="310"/>
      <c r="Z76" s="307"/>
      <c r="AA76" s="308"/>
      <c r="AB76" s="309"/>
    </row>
    <row r="77" spans="2:28" ht="27" customHeight="1">
      <c r="B77" s="313"/>
      <c r="C77" s="52" t="s">
        <v>1185</v>
      </c>
      <c r="D77" s="331" t="str">
        <f>IF(B68="","",VLOOKUP(B68,data!$A$1:$CA$300,26,FALSE))</f>
        <v>年中無休</v>
      </c>
      <c r="E77" s="332"/>
      <c r="F77" s="333"/>
      <c r="G77" s="314"/>
      <c r="H77" s="314"/>
      <c r="I77" s="314"/>
      <c r="J77" s="314"/>
      <c r="K77" s="310"/>
      <c r="L77" s="307"/>
      <c r="M77" s="310"/>
      <c r="N77" s="307"/>
      <c r="O77" s="310"/>
      <c r="P77" s="307"/>
      <c r="Q77" s="310"/>
      <c r="R77" s="307"/>
      <c r="S77" s="310"/>
      <c r="T77" s="307"/>
      <c r="U77" s="310"/>
      <c r="V77" s="307"/>
      <c r="W77" s="310"/>
      <c r="X77" s="307"/>
      <c r="Y77" s="310"/>
      <c r="Z77" s="307"/>
      <c r="AA77" s="308"/>
      <c r="AB77" s="309"/>
    </row>
    <row r="78" spans="2:28" ht="33.75" customHeight="1">
      <c r="B78" s="311">
        <v>79</v>
      </c>
      <c r="C78" s="50" t="s">
        <v>462</v>
      </c>
      <c r="D78" s="334" t="str">
        <f>IF(B78="","",VLOOKUP(B78,data!$A$1:$CA$300,9,FALSE))</f>
        <v>グループホーム
湯の越の家</v>
      </c>
      <c r="E78" s="335"/>
      <c r="F78" s="336"/>
      <c r="G78" s="314" t="str">
        <f>IF(B78="","",VLOOKUP(B78,data!$A$1:$CA$300,73,FALSE))</f>
        <v>18</v>
      </c>
      <c r="H78" s="314" t="str">
        <f>IF(B78="","",VLOOKUP(B78,data!$A$1:$CA$300,74,FALSE))</f>
        <v>18</v>
      </c>
      <c r="I78" s="314" t="str">
        <f>IF(B78="","",VLOOKUP(B78,data!$A$1:$CA$300,75,FALSE))</f>
        <v>0</v>
      </c>
      <c r="J78" s="314" t="str">
        <f>IF(B78="","",VLOOKUP(B78,data!$A$1:$CA$300,76,FALSE))</f>
        <v>0</v>
      </c>
      <c r="K78" s="310" t="str">
        <f>IF(B78="","",VLOOKUP(B78,data!$A$1:$CA$300,31,FALSE))</f>
        <v>×</v>
      </c>
      <c r="L78" s="307" t="str">
        <f>IF(B78="","",VLOOKUP(B78,data!$A$1:$CA$300,33,FALSE))</f>
        <v>×</v>
      </c>
      <c r="M78" s="310" t="str">
        <f>IF(B78="","",VLOOKUP(B78,data!$A$1:$CA$300,35,FALSE))</f>
        <v>×</v>
      </c>
      <c r="N78" s="307" t="str">
        <f>IF(B78="","",VLOOKUP(B78,data!$A$1:$CA$300,37,FALSE))</f>
        <v>×</v>
      </c>
      <c r="O78" s="310" t="str">
        <f>IF(B78="","",VLOOKUP(B78,data!$A$1:$CA$300,39,FALSE))</f>
        <v>×</v>
      </c>
      <c r="P78" s="307" t="str">
        <f>IF(B78="","",VLOOKUP(B78,data!$A$1:$CA$300,41,FALSE))</f>
        <v>×</v>
      </c>
      <c r="Q78" s="310" t="str">
        <f>IF(B78="","",VLOOKUP(B78,data!$A$1:$CA$300,43,FALSE))</f>
        <v>×</v>
      </c>
      <c r="R78" s="307" t="str">
        <f>IF(B78="","",VLOOKUP(B78,data!$A$1:$CA$300,45,FALSE))</f>
        <v>×</v>
      </c>
      <c r="S78" s="310" t="str">
        <f>IF(B78="","",VLOOKUP(B78,data!$A$1:$CA$300,47,FALSE))</f>
        <v>×</v>
      </c>
      <c r="T78" s="307" t="str">
        <f>IF(B78="","",VLOOKUP(B78,data!$A$1:$CA$300,49,FALSE))</f>
        <v>×</v>
      </c>
      <c r="U78" s="310" t="str">
        <f>IF(B78="","",VLOOKUP(B78,data!$A$1:$CA$300,51,FALSE))</f>
        <v>×</v>
      </c>
      <c r="V78" s="307" t="str">
        <f>IF(B78="","",VLOOKUP(B78,data!$A$1:$CA$300,53,FALSE))</f>
        <v>×</v>
      </c>
      <c r="W78" s="310" t="str">
        <f>IF(B78="","",VLOOKUP(B78,data!$A$1:$CA$300,55,FALSE))</f>
        <v>×</v>
      </c>
      <c r="X78" s="307" t="str">
        <f>IF(B78="","",VLOOKUP(B78,data!$A$1:$CA$300,57,FALSE))</f>
        <v>○</v>
      </c>
      <c r="Y78" s="310" t="str">
        <f>IF(B78="","",VLOOKUP(B78,data!$A$1:$CA$300,59,FALSE))</f>
        <v>×</v>
      </c>
      <c r="Z78" s="307" t="str">
        <f>IF(B78="","",VLOOKUP(B78,data!$A$1:$CA$300,61,FALSE))</f>
        <v>×</v>
      </c>
      <c r="AA78" s="308" t="str">
        <f>IF(B78="","",VLOOKUP(B78,data!$A$1:$CA$300,77,FALSE))</f>
        <v>五城目町</v>
      </c>
      <c r="AB78" s="309" t="str">
        <f>IF(B78="","",VLOOKUP(B78,data!$A$1:$CA$300,78,FALSE))</f>
        <v/>
      </c>
    </row>
    <row r="79" spans="2:28" ht="15" customHeight="1">
      <c r="B79" s="312"/>
      <c r="C79" s="51" t="s">
        <v>637</v>
      </c>
      <c r="D79" s="337" t="str">
        <f>IF(B78="","",VLOOKUP(B78,data!$A$1:$CA$300,10,FALSE))</f>
        <v>018-1851</v>
      </c>
      <c r="E79" s="338"/>
      <c r="F79" s="339"/>
      <c r="G79" s="314"/>
      <c r="H79" s="314"/>
      <c r="I79" s="314"/>
      <c r="J79" s="314"/>
      <c r="K79" s="310"/>
      <c r="L79" s="307"/>
      <c r="M79" s="310"/>
      <c r="N79" s="307"/>
      <c r="O79" s="310"/>
      <c r="P79" s="307"/>
      <c r="Q79" s="310"/>
      <c r="R79" s="307"/>
      <c r="S79" s="310"/>
      <c r="T79" s="307"/>
      <c r="U79" s="310"/>
      <c r="V79" s="307"/>
      <c r="W79" s="310"/>
      <c r="X79" s="307"/>
      <c r="Y79" s="310"/>
      <c r="Z79" s="307"/>
      <c r="AA79" s="308"/>
      <c r="AB79" s="309"/>
    </row>
    <row r="80" spans="2:28" ht="13.5" customHeight="1">
      <c r="B80" s="312"/>
      <c r="C80" s="315" t="s">
        <v>515</v>
      </c>
      <c r="D80" s="316" t="str">
        <f>IF(B78="","",VLOOKUP(B78,data!$A$1:$CA$300,11,FALSE))</f>
        <v>五城目町内川浅見内字後田125-5</v>
      </c>
      <c r="E80" s="317"/>
      <c r="F80" s="318"/>
      <c r="G80" s="314"/>
      <c r="H80" s="314"/>
      <c r="I80" s="314"/>
      <c r="J80" s="314"/>
      <c r="K80" s="310"/>
      <c r="L80" s="307"/>
      <c r="M80" s="310"/>
      <c r="N80" s="307"/>
      <c r="O80" s="310"/>
      <c r="P80" s="307"/>
      <c r="Q80" s="310"/>
      <c r="R80" s="307"/>
      <c r="S80" s="310"/>
      <c r="T80" s="307"/>
      <c r="U80" s="310"/>
      <c r="V80" s="307"/>
      <c r="W80" s="310"/>
      <c r="X80" s="307"/>
      <c r="Y80" s="310"/>
      <c r="Z80" s="307"/>
      <c r="AA80" s="308"/>
      <c r="AB80" s="309"/>
    </row>
    <row r="81" spans="2:28" ht="13.5" customHeight="1">
      <c r="B81" s="312"/>
      <c r="C81" s="315"/>
      <c r="D81" s="316"/>
      <c r="E81" s="317"/>
      <c r="F81" s="318"/>
      <c r="G81" s="314"/>
      <c r="H81" s="314"/>
      <c r="I81" s="314"/>
      <c r="J81" s="314"/>
      <c r="K81" s="310"/>
      <c r="L81" s="307"/>
      <c r="M81" s="310"/>
      <c r="N81" s="307"/>
      <c r="O81" s="310"/>
      <c r="P81" s="307"/>
      <c r="Q81" s="310"/>
      <c r="R81" s="307"/>
      <c r="S81" s="310"/>
      <c r="T81" s="307"/>
      <c r="U81" s="310"/>
      <c r="V81" s="307"/>
      <c r="W81" s="310"/>
      <c r="X81" s="307"/>
      <c r="Y81" s="310"/>
      <c r="Z81" s="307"/>
      <c r="AA81" s="308"/>
      <c r="AB81" s="309"/>
    </row>
    <row r="82" spans="2:28" ht="3.75" customHeight="1">
      <c r="B82" s="312"/>
      <c r="C82" s="51"/>
      <c r="D82" s="53"/>
      <c r="E82" s="55"/>
      <c r="F82" s="60"/>
      <c r="G82" s="314"/>
      <c r="H82" s="314"/>
      <c r="I82" s="314"/>
      <c r="J82" s="314"/>
      <c r="K82" s="310"/>
      <c r="L82" s="307"/>
      <c r="M82" s="310"/>
      <c r="N82" s="307"/>
      <c r="O82" s="310"/>
      <c r="P82" s="307"/>
      <c r="Q82" s="310"/>
      <c r="R82" s="307"/>
      <c r="S82" s="310"/>
      <c r="T82" s="307"/>
      <c r="U82" s="310"/>
      <c r="V82" s="307"/>
      <c r="W82" s="310"/>
      <c r="X82" s="307"/>
      <c r="Y82" s="310"/>
      <c r="Z82" s="307"/>
      <c r="AA82" s="308"/>
      <c r="AB82" s="309"/>
    </row>
    <row r="83" spans="2:28" ht="13.5" customHeight="1">
      <c r="B83" s="312"/>
      <c r="C83" s="51" t="s">
        <v>526</v>
      </c>
      <c r="D83" s="340" t="str">
        <f>IF(B78="","",VLOOKUP(B78,data!$A$1:$CA$300,12,FALSE))</f>
        <v>018-854-2470</v>
      </c>
      <c r="E83" s="341"/>
      <c r="F83" s="342"/>
      <c r="G83" s="314"/>
      <c r="H83" s="314"/>
      <c r="I83" s="314"/>
      <c r="J83" s="314"/>
      <c r="K83" s="310"/>
      <c r="L83" s="307"/>
      <c r="M83" s="310"/>
      <c r="N83" s="307"/>
      <c r="O83" s="310"/>
      <c r="P83" s="307"/>
      <c r="Q83" s="310"/>
      <c r="R83" s="307"/>
      <c r="S83" s="310"/>
      <c r="T83" s="307"/>
      <c r="U83" s="310"/>
      <c r="V83" s="307"/>
      <c r="W83" s="310"/>
      <c r="X83" s="307"/>
      <c r="Y83" s="310"/>
      <c r="Z83" s="307"/>
      <c r="AA83" s="308"/>
      <c r="AB83" s="309"/>
    </row>
    <row r="84" spans="2:28" ht="13.5" customHeight="1">
      <c r="B84" s="312"/>
      <c r="C84" s="51" t="s">
        <v>1184</v>
      </c>
      <c r="D84" s="340" t="str">
        <f>IF(B78="","",VLOOKUP(B78,data!$A$1:$CA$300,13,FALSE))</f>
        <v>018-854-2623</v>
      </c>
      <c r="E84" s="341"/>
      <c r="F84" s="342"/>
      <c r="G84" s="314"/>
      <c r="H84" s="314"/>
      <c r="I84" s="314"/>
      <c r="J84" s="314"/>
      <c r="K84" s="310"/>
      <c r="L84" s="307"/>
      <c r="M84" s="310"/>
      <c r="N84" s="307"/>
      <c r="O84" s="310"/>
      <c r="P84" s="307"/>
      <c r="Q84" s="310"/>
      <c r="R84" s="307"/>
      <c r="S84" s="310"/>
      <c r="T84" s="307"/>
      <c r="U84" s="310"/>
      <c r="V84" s="307"/>
      <c r="W84" s="310"/>
      <c r="X84" s="307"/>
      <c r="Y84" s="310"/>
      <c r="Z84" s="307"/>
      <c r="AA84" s="308"/>
      <c r="AB84" s="309"/>
    </row>
    <row r="85" spans="2:28" ht="3.75" customHeight="1">
      <c r="B85" s="312"/>
      <c r="C85" s="51"/>
      <c r="D85" s="53"/>
      <c r="E85" s="55"/>
      <c r="F85" s="60"/>
      <c r="G85" s="314"/>
      <c r="H85" s="314"/>
      <c r="I85" s="314"/>
      <c r="J85" s="314"/>
      <c r="K85" s="310"/>
      <c r="L85" s="307"/>
      <c r="M85" s="310"/>
      <c r="N85" s="307"/>
      <c r="O85" s="310"/>
      <c r="P85" s="307"/>
      <c r="Q85" s="310"/>
      <c r="R85" s="307"/>
      <c r="S85" s="310"/>
      <c r="T85" s="307"/>
      <c r="U85" s="310"/>
      <c r="V85" s="307"/>
      <c r="W85" s="310"/>
      <c r="X85" s="307"/>
      <c r="Y85" s="310"/>
      <c r="Z85" s="307"/>
      <c r="AA85" s="308"/>
      <c r="AB85" s="309"/>
    </row>
    <row r="86" spans="2:28" ht="13.5" customHeight="1">
      <c r="B86" s="312"/>
      <c r="C86" s="51" t="s">
        <v>326</v>
      </c>
      <c r="D86" s="54" t="str">
        <f>IF(B78="","",VLOOKUP(B78,data!$A$1:$CA$300,24,FALSE))</f>
        <v>09:00</v>
      </c>
      <c r="E86" s="57" t="s">
        <v>8</v>
      </c>
      <c r="F86" s="59" t="str">
        <f>IF(B78="","",VLOOKUP(B78,data!$A$1:$CA$300,25,FALSE))</f>
        <v>17:00</v>
      </c>
      <c r="G86" s="314"/>
      <c r="H86" s="314"/>
      <c r="I86" s="314"/>
      <c r="J86" s="314"/>
      <c r="K86" s="310"/>
      <c r="L86" s="307"/>
      <c r="M86" s="310"/>
      <c r="N86" s="307"/>
      <c r="O86" s="310"/>
      <c r="P86" s="307"/>
      <c r="Q86" s="310"/>
      <c r="R86" s="307"/>
      <c r="S86" s="310"/>
      <c r="T86" s="307"/>
      <c r="U86" s="310"/>
      <c r="V86" s="307"/>
      <c r="W86" s="310"/>
      <c r="X86" s="307"/>
      <c r="Y86" s="310"/>
      <c r="Z86" s="307"/>
      <c r="AA86" s="308"/>
      <c r="AB86" s="309"/>
    </row>
    <row r="87" spans="2:28" ht="27" customHeight="1">
      <c r="B87" s="313"/>
      <c r="C87" s="52" t="s">
        <v>1185</v>
      </c>
      <c r="D87" s="331" t="str">
        <f>IF(B78="","",VLOOKUP(B78,data!$A$1:$CA$300,26,FALSE))</f>
        <v>年中無休</v>
      </c>
      <c r="E87" s="332"/>
      <c r="F87" s="333"/>
      <c r="G87" s="314"/>
      <c r="H87" s="314"/>
      <c r="I87" s="314"/>
      <c r="J87" s="314"/>
      <c r="K87" s="310"/>
      <c r="L87" s="307"/>
      <c r="M87" s="310"/>
      <c r="N87" s="307"/>
      <c r="O87" s="310"/>
      <c r="P87" s="307"/>
      <c r="Q87" s="310"/>
      <c r="R87" s="307"/>
      <c r="S87" s="310"/>
      <c r="T87" s="307"/>
      <c r="U87" s="310"/>
      <c r="V87" s="307"/>
      <c r="W87" s="310"/>
      <c r="X87" s="307"/>
      <c r="Y87" s="310"/>
      <c r="Z87" s="307"/>
      <c r="AA87" s="308"/>
      <c r="AB87" s="309"/>
    </row>
    <row r="88" spans="2:28" ht="33.75" customHeight="1">
      <c r="B88" s="311">
        <v>80</v>
      </c>
      <c r="C88" s="50" t="s">
        <v>462</v>
      </c>
      <c r="D88" s="334" t="str">
        <f>IF(B88="","",VLOOKUP(B88,data!$A$1:$CA$300,9,FALSE))</f>
        <v>グループホームけやき</v>
      </c>
      <c r="E88" s="335"/>
      <c r="F88" s="336"/>
      <c r="G88" s="314" t="str">
        <f>IF(B88="","",VLOOKUP(B88,data!$A$1:$CA$300,73,FALSE))</f>
        <v>18</v>
      </c>
      <c r="H88" s="314" t="str">
        <f>IF(B88="","",VLOOKUP(B88,data!$A$1:$CA$300,74,FALSE))</f>
        <v>18</v>
      </c>
      <c r="I88" s="314" t="str">
        <f>IF(B88="","",VLOOKUP(B88,data!$A$1:$CA$300,75,FALSE))</f>
        <v>0</v>
      </c>
      <c r="J88" s="314" t="str">
        <f>IF(B88="","",VLOOKUP(B88,data!$A$1:$CA$300,76,FALSE))</f>
        <v>0</v>
      </c>
      <c r="K88" s="310" t="str">
        <f>IF(B88="","",VLOOKUP(B88,data!$A$1:$CA$300,31,FALSE))</f>
        <v>×</v>
      </c>
      <c r="L88" s="307" t="str">
        <f>IF(B88="","",VLOOKUP(B88,data!$A$1:$CA$300,33,FALSE))</f>
        <v>×</v>
      </c>
      <c r="M88" s="310" t="str">
        <f>IF(B88="","",VLOOKUP(B88,data!$A$1:$CA$300,35,FALSE))</f>
        <v>×</v>
      </c>
      <c r="N88" s="307" t="str">
        <f>IF(B88="","",VLOOKUP(B88,data!$A$1:$CA$300,37,FALSE))</f>
        <v>×</v>
      </c>
      <c r="O88" s="310" t="str">
        <f>IF(B88="","",VLOOKUP(B88,data!$A$1:$CA$300,39,FALSE))</f>
        <v>×</v>
      </c>
      <c r="P88" s="307" t="str">
        <f>IF(B88="","",VLOOKUP(B88,data!$A$1:$CA$300,41,FALSE))</f>
        <v>×</v>
      </c>
      <c r="Q88" s="310" t="str">
        <f>IF(B88="","",VLOOKUP(B88,data!$A$1:$CA$300,43,FALSE))</f>
        <v>×</v>
      </c>
      <c r="R88" s="307" t="str">
        <f>IF(B88="","",VLOOKUP(B88,data!$A$1:$CA$300,45,FALSE))</f>
        <v>×</v>
      </c>
      <c r="S88" s="310" t="str">
        <f>IF(B88="","",VLOOKUP(B88,data!$A$1:$CA$300,47,FALSE))</f>
        <v>×</v>
      </c>
      <c r="T88" s="307" t="str">
        <f>IF(B88="","",VLOOKUP(B88,data!$A$1:$CA$300,49,FALSE))</f>
        <v>×</v>
      </c>
      <c r="U88" s="310" t="str">
        <f>IF(B88="","",VLOOKUP(B88,data!$A$1:$CA$300,51,FALSE))</f>
        <v>×</v>
      </c>
      <c r="V88" s="307" t="str">
        <f>IF(B88="","",VLOOKUP(B88,data!$A$1:$CA$300,53,FALSE))</f>
        <v>×</v>
      </c>
      <c r="W88" s="310" t="str">
        <f>IF(B88="","",VLOOKUP(B88,data!$A$1:$CA$300,55,FALSE))</f>
        <v>×</v>
      </c>
      <c r="X88" s="307" t="str">
        <f>IF(B88="","",VLOOKUP(B88,data!$A$1:$CA$300,57,FALSE))</f>
        <v>○</v>
      </c>
      <c r="Y88" s="310" t="str">
        <f>IF(B88="","",VLOOKUP(B88,data!$A$1:$CA$300,59,FALSE))</f>
        <v>要相談</v>
      </c>
      <c r="Z88" s="307" t="str">
        <f>IF(B88="","",VLOOKUP(B88,data!$A$1:$CA$300,61,FALSE))</f>
        <v>×</v>
      </c>
      <c r="AA88" s="308" t="str">
        <f>IF(B88="","",VLOOKUP(B88,data!$A$1:$CA$300,77,FALSE))</f>
        <v>八郎潟町
五城目町
井川町
大潟村</v>
      </c>
      <c r="AB88" s="309" t="str">
        <f>IF(B88="","",VLOOKUP(B88,data!$A$1:$CA$300,78,FALSE))</f>
        <v/>
      </c>
    </row>
    <row r="89" spans="2:28" ht="15" customHeight="1">
      <c r="B89" s="312"/>
      <c r="C89" s="51" t="s">
        <v>637</v>
      </c>
      <c r="D89" s="337" t="str">
        <f>IF(B88="","",VLOOKUP(B88,data!$A$1:$CA$300,10,FALSE))</f>
        <v>018-1606</v>
      </c>
      <c r="E89" s="338"/>
      <c r="F89" s="339"/>
      <c r="G89" s="314"/>
      <c r="H89" s="314"/>
      <c r="I89" s="314"/>
      <c r="J89" s="314"/>
      <c r="K89" s="310"/>
      <c r="L89" s="307"/>
      <c r="M89" s="310"/>
      <c r="N89" s="307"/>
      <c r="O89" s="310"/>
      <c r="P89" s="307"/>
      <c r="Q89" s="310"/>
      <c r="R89" s="307"/>
      <c r="S89" s="310"/>
      <c r="T89" s="307"/>
      <c r="U89" s="310"/>
      <c r="V89" s="307"/>
      <c r="W89" s="310"/>
      <c r="X89" s="307"/>
      <c r="Y89" s="310"/>
      <c r="Z89" s="307"/>
      <c r="AA89" s="308"/>
      <c r="AB89" s="309"/>
    </row>
    <row r="90" spans="2:28" ht="13.5" customHeight="1">
      <c r="B90" s="312"/>
      <c r="C90" s="315" t="s">
        <v>515</v>
      </c>
      <c r="D90" s="316" t="str">
        <f>IF(B88="","",VLOOKUP(B88,data!$A$1:$CA$300,11,FALSE))</f>
        <v>八郎潟町夜叉袋字中羽立74-10</v>
      </c>
      <c r="E90" s="317"/>
      <c r="F90" s="318"/>
      <c r="G90" s="314"/>
      <c r="H90" s="314"/>
      <c r="I90" s="314"/>
      <c r="J90" s="314"/>
      <c r="K90" s="310"/>
      <c r="L90" s="307"/>
      <c r="M90" s="310"/>
      <c r="N90" s="307"/>
      <c r="O90" s="310"/>
      <c r="P90" s="307"/>
      <c r="Q90" s="310"/>
      <c r="R90" s="307"/>
      <c r="S90" s="310"/>
      <c r="T90" s="307"/>
      <c r="U90" s="310"/>
      <c r="V90" s="307"/>
      <c r="W90" s="310"/>
      <c r="X90" s="307"/>
      <c r="Y90" s="310"/>
      <c r="Z90" s="307"/>
      <c r="AA90" s="308"/>
      <c r="AB90" s="309"/>
    </row>
    <row r="91" spans="2:28" ht="13.5" customHeight="1">
      <c r="B91" s="312"/>
      <c r="C91" s="315"/>
      <c r="D91" s="316"/>
      <c r="E91" s="317"/>
      <c r="F91" s="318"/>
      <c r="G91" s="314"/>
      <c r="H91" s="314"/>
      <c r="I91" s="314"/>
      <c r="J91" s="314"/>
      <c r="K91" s="310"/>
      <c r="L91" s="307"/>
      <c r="M91" s="310"/>
      <c r="N91" s="307"/>
      <c r="O91" s="310"/>
      <c r="P91" s="307"/>
      <c r="Q91" s="310"/>
      <c r="R91" s="307"/>
      <c r="S91" s="310"/>
      <c r="T91" s="307"/>
      <c r="U91" s="310"/>
      <c r="V91" s="307"/>
      <c r="W91" s="310"/>
      <c r="X91" s="307"/>
      <c r="Y91" s="310"/>
      <c r="Z91" s="307"/>
      <c r="AA91" s="308"/>
      <c r="AB91" s="309"/>
    </row>
    <row r="92" spans="2:28" ht="3.75" customHeight="1">
      <c r="B92" s="312"/>
      <c r="C92" s="51"/>
      <c r="D92" s="53"/>
      <c r="E92" s="55"/>
      <c r="F92" s="60"/>
      <c r="G92" s="314"/>
      <c r="H92" s="314"/>
      <c r="I92" s="314"/>
      <c r="J92" s="314"/>
      <c r="K92" s="310"/>
      <c r="L92" s="307"/>
      <c r="M92" s="310"/>
      <c r="N92" s="307"/>
      <c r="O92" s="310"/>
      <c r="P92" s="307"/>
      <c r="Q92" s="310"/>
      <c r="R92" s="307"/>
      <c r="S92" s="310"/>
      <c r="T92" s="307"/>
      <c r="U92" s="310"/>
      <c r="V92" s="307"/>
      <c r="W92" s="310"/>
      <c r="X92" s="307"/>
      <c r="Y92" s="310"/>
      <c r="Z92" s="307"/>
      <c r="AA92" s="308"/>
      <c r="AB92" s="309"/>
    </row>
    <row r="93" spans="2:28" ht="13.5" customHeight="1">
      <c r="B93" s="312"/>
      <c r="C93" s="51" t="s">
        <v>526</v>
      </c>
      <c r="D93" s="340" t="str">
        <f>IF(B88="","",VLOOKUP(B88,data!$A$1:$CA$300,12,FALSE))</f>
        <v>018-875-2414</v>
      </c>
      <c r="E93" s="341"/>
      <c r="F93" s="342"/>
      <c r="G93" s="314"/>
      <c r="H93" s="314"/>
      <c r="I93" s="314"/>
      <c r="J93" s="314"/>
      <c r="K93" s="310"/>
      <c r="L93" s="307"/>
      <c r="M93" s="310"/>
      <c r="N93" s="307"/>
      <c r="O93" s="310"/>
      <c r="P93" s="307"/>
      <c r="Q93" s="310"/>
      <c r="R93" s="307"/>
      <c r="S93" s="310"/>
      <c r="T93" s="307"/>
      <c r="U93" s="310"/>
      <c r="V93" s="307"/>
      <c r="W93" s="310"/>
      <c r="X93" s="307"/>
      <c r="Y93" s="310"/>
      <c r="Z93" s="307"/>
      <c r="AA93" s="308"/>
      <c r="AB93" s="309"/>
    </row>
    <row r="94" spans="2:28" ht="13.5" customHeight="1">
      <c r="B94" s="312"/>
      <c r="C94" s="51" t="s">
        <v>1184</v>
      </c>
      <c r="D94" s="340" t="str">
        <f>IF(B88="","",VLOOKUP(B88,data!$A$1:$CA$300,13,FALSE))</f>
        <v>018-855-4088</v>
      </c>
      <c r="E94" s="341"/>
      <c r="F94" s="342"/>
      <c r="G94" s="314"/>
      <c r="H94" s="314"/>
      <c r="I94" s="314"/>
      <c r="J94" s="314"/>
      <c r="K94" s="310"/>
      <c r="L94" s="307"/>
      <c r="M94" s="310"/>
      <c r="N94" s="307"/>
      <c r="O94" s="310"/>
      <c r="P94" s="307"/>
      <c r="Q94" s="310"/>
      <c r="R94" s="307"/>
      <c r="S94" s="310"/>
      <c r="T94" s="307"/>
      <c r="U94" s="310"/>
      <c r="V94" s="307"/>
      <c r="W94" s="310"/>
      <c r="X94" s="307"/>
      <c r="Y94" s="310"/>
      <c r="Z94" s="307"/>
      <c r="AA94" s="308"/>
      <c r="AB94" s="309"/>
    </row>
    <row r="95" spans="2:28" ht="3.75" customHeight="1">
      <c r="B95" s="312"/>
      <c r="C95" s="51"/>
      <c r="D95" s="53"/>
      <c r="E95" s="55"/>
      <c r="F95" s="60"/>
      <c r="G95" s="314"/>
      <c r="H95" s="314"/>
      <c r="I95" s="314"/>
      <c r="J95" s="314"/>
      <c r="K95" s="310"/>
      <c r="L95" s="307"/>
      <c r="M95" s="310"/>
      <c r="N95" s="307"/>
      <c r="O95" s="310"/>
      <c r="P95" s="307"/>
      <c r="Q95" s="310"/>
      <c r="R95" s="307"/>
      <c r="S95" s="310"/>
      <c r="T95" s="307"/>
      <c r="U95" s="310"/>
      <c r="V95" s="307"/>
      <c r="W95" s="310"/>
      <c r="X95" s="307"/>
      <c r="Y95" s="310"/>
      <c r="Z95" s="307"/>
      <c r="AA95" s="308"/>
      <c r="AB95" s="309"/>
    </row>
    <row r="96" spans="2:28" ht="13.5" customHeight="1">
      <c r="B96" s="312"/>
      <c r="C96" s="51" t="s">
        <v>326</v>
      </c>
      <c r="D96" s="54" t="str">
        <f>IF(B88="","",VLOOKUP(B88,data!$A$1:$CA$300,24,FALSE))</f>
        <v>08:00</v>
      </c>
      <c r="E96" s="57" t="s">
        <v>8</v>
      </c>
      <c r="F96" s="59" t="str">
        <f>IF(B88="","",VLOOKUP(B88,data!$A$1:$CA$300,25,FALSE))</f>
        <v>19:00</v>
      </c>
      <c r="G96" s="314"/>
      <c r="H96" s="314"/>
      <c r="I96" s="314"/>
      <c r="J96" s="314"/>
      <c r="K96" s="310"/>
      <c r="L96" s="307"/>
      <c r="M96" s="310"/>
      <c r="N96" s="307"/>
      <c r="O96" s="310"/>
      <c r="P96" s="307"/>
      <c r="Q96" s="310"/>
      <c r="R96" s="307"/>
      <c r="S96" s="310"/>
      <c r="T96" s="307"/>
      <c r="U96" s="310"/>
      <c r="V96" s="307"/>
      <c r="W96" s="310"/>
      <c r="X96" s="307"/>
      <c r="Y96" s="310"/>
      <c r="Z96" s="307"/>
      <c r="AA96" s="308"/>
      <c r="AB96" s="309"/>
    </row>
    <row r="97" spans="2:28" ht="27" customHeight="1">
      <c r="B97" s="313"/>
      <c r="C97" s="52" t="s">
        <v>1185</v>
      </c>
      <c r="D97" s="331" t="str">
        <f>IF(B88="","",VLOOKUP(B88,data!$A$1:$CA$300,26,FALSE))</f>
        <v>年中無休</v>
      </c>
      <c r="E97" s="332"/>
      <c r="F97" s="333"/>
      <c r="G97" s="314"/>
      <c r="H97" s="314"/>
      <c r="I97" s="314"/>
      <c r="J97" s="314"/>
      <c r="K97" s="310"/>
      <c r="L97" s="307"/>
      <c r="M97" s="310"/>
      <c r="N97" s="307"/>
      <c r="O97" s="310"/>
      <c r="P97" s="307"/>
      <c r="Q97" s="310"/>
      <c r="R97" s="307"/>
      <c r="S97" s="310"/>
      <c r="T97" s="307"/>
      <c r="U97" s="310"/>
      <c r="V97" s="307"/>
      <c r="W97" s="310"/>
      <c r="X97" s="307"/>
      <c r="Y97" s="310"/>
      <c r="Z97" s="307"/>
      <c r="AA97" s="308"/>
      <c r="AB97" s="309"/>
    </row>
  </sheetData>
  <mergeCells count="297">
    <mergeCell ref="H1:J1"/>
    <mergeCell ref="K1:Z1"/>
    <mergeCell ref="D8:F8"/>
    <mergeCell ref="D9:F9"/>
    <mergeCell ref="D13:F13"/>
    <mergeCell ref="D14:F14"/>
    <mergeCell ref="D17:F17"/>
    <mergeCell ref="D18:F18"/>
    <mergeCell ref="D19:F19"/>
    <mergeCell ref="N2:N7"/>
    <mergeCell ref="O2:O7"/>
    <mergeCell ref="P2:P7"/>
    <mergeCell ref="Q2:Q7"/>
    <mergeCell ref="R2:R7"/>
    <mergeCell ref="S2:S7"/>
    <mergeCell ref="T2:T7"/>
    <mergeCell ref="U2:U7"/>
    <mergeCell ref="V2:V7"/>
    <mergeCell ref="W2:W7"/>
    <mergeCell ref="X2:X7"/>
    <mergeCell ref="Y2:Y7"/>
    <mergeCell ref="Z2:Z7"/>
    <mergeCell ref="D23:F23"/>
    <mergeCell ref="D24:F24"/>
    <mergeCell ref="D27:F27"/>
    <mergeCell ref="D28:F28"/>
    <mergeCell ref="D29:F29"/>
    <mergeCell ref="D33:F33"/>
    <mergeCell ref="D34:F34"/>
    <mergeCell ref="D37:F37"/>
    <mergeCell ref="D38:F38"/>
    <mergeCell ref="D59:F59"/>
    <mergeCell ref="D63:F63"/>
    <mergeCell ref="D64:F64"/>
    <mergeCell ref="D66:F66"/>
    <mergeCell ref="D67:F67"/>
    <mergeCell ref="D68:F68"/>
    <mergeCell ref="D69:F69"/>
    <mergeCell ref="D73:F73"/>
    <mergeCell ref="D39:F39"/>
    <mergeCell ref="D43:F43"/>
    <mergeCell ref="D44:F44"/>
    <mergeCell ref="D47:F47"/>
    <mergeCell ref="D48:F48"/>
    <mergeCell ref="D49:F49"/>
    <mergeCell ref="D53:F53"/>
    <mergeCell ref="D54:F54"/>
    <mergeCell ref="D57:F57"/>
    <mergeCell ref="D93:F93"/>
    <mergeCell ref="D94:F94"/>
    <mergeCell ref="D97:F97"/>
    <mergeCell ref="H2:H7"/>
    <mergeCell ref="I2:I7"/>
    <mergeCell ref="J2:J7"/>
    <mergeCell ref="K2:K7"/>
    <mergeCell ref="L2:L7"/>
    <mergeCell ref="M2:M7"/>
    <mergeCell ref="G1:G7"/>
    <mergeCell ref="G28:G37"/>
    <mergeCell ref="H28:H37"/>
    <mergeCell ref="I28:I37"/>
    <mergeCell ref="J28:J37"/>
    <mergeCell ref="K28:K37"/>
    <mergeCell ref="L28:L37"/>
    <mergeCell ref="M28:M37"/>
    <mergeCell ref="D74:F74"/>
    <mergeCell ref="D77:F77"/>
    <mergeCell ref="D78:F78"/>
    <mergeCell ref="D79:F79"/>
    <mergeCell ref="D83:F83"/>
    <mergeCell ref="D84:F84"/>
    <mergeCell ref="D87:F87"/>
    <mergeCell ref="C60:C61"/>
    <mergeCell ref="D60:F61"/>
    <mergeCell ref="C70:C71"/>
    <mergeCell ref="D70:F71"/>
    <mergeCell ref="C80:C81"/>
    <mergeCell ref="D80:F81"/>
    <mergeCell ref="C90:C91"/>
    <mergeCell ref="D90:F91"/>
    <mergeCell ref="B1:B7"/>
    <mergeCell ref="C1:F7"/>
    <mergeCell ref="B28:B37"/>
    <mergeCell ref="C10:C11"/>
    <mergeCell ref="D10:F11"/>
    <mergeCell ref="C20:C21"/>
    <mergeCell ref="D20:F21"/>
    <mergeCell ref="C30:C31"/>
    <mergeCell ref="D30:F31"/>
    <mergeCell ref="C40:C41"/>
    <mergeCell ref="D40:F41"/>
    <mergeCell ref="C50:C51"/>
    <mergeCell ref="D50:F51"/>
    <mergeCell ref="D88:F88"/>
    <mergeCell ref="D89:F89"/>
    <mergeCell ref="D58:F58"/>
    <mergeCell ref="AA1:AA7"/>
    <mergeCell ref="AB1:AB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U8:U17"/>
    <mergeCell ref="V8:V17"/>
    <mergeCell ref="W8:W17"/>
    <mergeCell ref="X8:X17"/>
    <mergeCell ref="Y8:Y17"/>
    <mergeCell ref="Z8:Z17"/>
    <mergeCell ref="AA8:AA17"/>
    <mergeCell ref="AB8:AB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Z18:Z27"/>
    <mergeCell ref="AA18:AA27"/>
    <mergeCell ref="AB18:AB27"/>
    <mergeCell ref="N28:N37"/>
    <mergeCell ref="O28:O37"/>
    <mergeCell ref="P28:P37"/>
    <mergeCell ref="Q28:Q37"/>
    <mergeCell ref="R28:R37"/>
    <mergeCell ref="S28:S37"/>
    <mergeCell ref="T28:T37"/>
    <mergeCell ref="U28:U37"/>
    <mergeCell ref="V28:V37"/>
    <mergeCell ref="W28:W37"/>
    <mergeCell ref="X28:X37"/>
    <mergeCell ref="Y28:Y37"/>
    <mergeCell ref="Z28:Z37"/>
    <mergeCell ref="AA28:AA37"/>
    <mergeCell ref="AB28:AB37"/>
    <mergeCell ref="B38:B47"/>
    <mergeCell ref="G38:G47"/>
    <mergeCell ref="H38:H47"/>
    <mergeCell ref="I38:I47"/>
    <mergeCell ref="J38:J47"/>
    <mergeCell ref="K38:K47"/>
    <mergeCell ref="L38:L47"/>
    <mergeCell ref="M38:M47"/>
    <mergeCell ref="N38:N47"/>
    <mergeCell ref="O38:O47"/>
    <mergeCell ref="P38:P47"/>
    <mergeCell ref="Q38:Q47"/>
    <mergeCell ref="R38:R47"/>
    <mergeCell ref="S38:S47"/>
    <mergeCell ref="T38:T47"/>
    <mergeCell ref="U38:U47"/>
    <mergeCell ref="V38:V47"/>
    <mergeCell ref="W38:W47"/>
    <mergeCell ref="X38:X47"/>
    <mergeCell ref="Y38:Y47"/>
    <mergeCell ref="Z38:Z47"/>
    <mergeCell ref="AA38:AA47"/>
    <mergeCell ref="AB38:AB47"/>
    <mergeCell ref="B48:B57"/>
    <mergeCell ref="G48:G57"/>
    <mergeCell ref="H48:H57"/>
    <mergeCell ref="I48:I57"/>
    <mergeCell ref="J48:J57"/>
    <mergeCell ref="K48:K57"/>
    <mergeCell ref="L48:L57"/>
    <mergeCell ref="M48:M57"/>
    <mergeCell ref="N48:N57"/>
    <mergeCell ref="O48:O57"/>
    <mergeCell ref="P48:P57"/>
    <mergeCell ref="Q48:Q57"/>
    <mergeCell ref="R48:R57"/>
    <mergeCell ref="S48:S57"/>
    <mergeCell ref="T48:T57"/>
    <mergeCell ref="U48:U57"/>
    <mergeCell ref="V48:V57"/>
    <mergeCell ref="W48:W57"/>
    <mergeCell ref="X48:X57"/>
    <mergeCell ref="Y48:Y57"/>
    <mergeCell ref="Z48:Z57"/>
    <mergeCell ref="AA48:AA57"/>
    <mergeCell ref="AB48:AB57"/>
    <mergeCell ref="B58:B67"/>
    <mergeCell ref="G58:G67"/>
    <mergeCell ref="H58:H67"/>
    <mergeCell ref="I58:I67"/>
    <mergeCell ref="J58:J67"/>
    <mergeCell ref="K58:K67"/>
    <mergeCell ref="L58:L67"/>
    <mergeCell ref="M58:M67"/>
    <mergeCell ref="N58:N67"/>
    <mergeCell ref="O58:O67"/>
    <mergeCell ref="P58:P67"/>
    <mergeCell ref="Q58:Q67"/>
    <mergeCell ref="R58:R67"/>
    <mergeCell ref="S58:S67"/>
    <mergeCell ref="T58:T67"/>
    <mergeCell ref="U58:U67"/>
    <mergeCell ref="V58:V67"/>
    <mergeCell ref="W58:W67"/>
    <mergeCell ref="X58:X67"/>
    <mergeCell ref="Y58:Y67"/>
    <mergeCell ref="Z58:Z67"/>
    <mergeCell ref="AA58:AA67"/>
    <mergeCell ref="AB58:AB67"/>
    <mergeCell ref="B68:B77"/>
    <mergeCell ref="G68:G77"/>
    <mergeCell ref="H68:H77"/>
    <mergeCell ref="I68:I77"/>
    <mergeCell ref="J68:J77"/>
    <mergeCell ref="K68:K77"/>
    <mergeCell ref="L68:L77"/>
    <mergeCell ref="M68:M77"/>
    <mergeCell ref="N68:N77"/>
    <mergeCell ref="O68:O77"/>
    <mergeCell ref="P68:P77"/>
    <mergeCell ref="Q68:Q77"/>
    <mergeCell ref="R68:R77"/>
    <mergeCell ref="S68:S77"/>
    <mergeCell ref="T68:T77"/>
    <mergeCell ref="U68:U77"/>
    <mergeCell ref="V68:V77"/>
    <mergeCell ref="W68:W77"/>
    <mergeCell ref="X68:X77"/>
    <mergeCell ref="Y68:Y77"/>
    <mergeCell ref="Z68:Z77"/>
    <mergeCell ref="AA68:AA77"/>
    <mergeCell ref="AB68:AB77"/>
    <mergeCell ref="B78:B87"/>
    <mergeCell ref="G78:G87"/>
    <mergeCell ref="H78:H87"/>
    <mergeCell ref="I78:I87"/>
    <mergeCell ref="J78:J87"/>
    <mergeCell ref="K78:K87"/>
    <mergeCell ref="L78:L87"/>
    <mergeCell ref="M78:M87"/>
    <mergeCell ref="N78:N87"/>
    <mergeCell ref="O78:O87"/>
    <mergeCell ref="P78:P87"/>
    <mergeCell ref="Q78:Q87"/>
    <mergeCell ref="R78:R87"/>
    <mergeCell ref="S78:S87"/>
    <mergeCell ref="T78:T87"/>
    <mergeCell ref="U78:U87"/>
    <mergeCell ref="V78:V87"/>
    <mergeCell ref="W78:W87"/>
    <mergeCell ref="X78:X87"/>
    <mergeCell ref="Y78:Y87"/>
    <mergeCell ref="Z78:Z87"/>
    <mergeCell ref="AA78:AA87"/>
    <mergeCell ref="AB78:AB87"/>
    <mergeCell ref="B88:B97"/>
    <mergeCell ref="G88:G97"/>
    <mergeCell ref="H88:H97"/>
    <mergeCell ref="I88:I97"/>
    <mergeCell ref="J88:J97"/>
    <mergeCell ref="K88:K97"/>
    <mergeCell ref="L88:L97"/>
    <mergeCell ref="M88:M97"/>
    <mergeCell ref="N88:N97"/>
    <mergeCell ref="O88:O97"/>
    <mergeCell ref="P88:P97"/>
    <mergeCell ref="Q88:Q97"/>
    <mergeCell ref="R88:R97"/>
    <mergeCell ref="S88:S97"/>
    <mergeCell ref="T88:T97"/>
    <mergeCell ref="U88:U97"/>
    <mergeCell ref="V88:V97"/>
    <mergeCell ref="W88:W97"/>
    <mergeCell ref="X88:X97"/>
    <mergeCell ref="Y88:Y97"/>
    <mergeCell ref="Z88:Z97"/>
    <mergeCell ref="AA88:AA97"/>
    <mergeCell ref="AB88:AB97"/>
  </mergeCells>
  <phoneticPr fontId="17"/>
  <pageMargins left="0.50314960629921257" right="0.50314960629921257" top="0.35629921259842523" bottom="0.35629921259842523"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57"/>
  <sheetViews>
    <sheetView view="pageBreakPreview" zoomScaleSheetLayoutView="100" workbookViewId="0">
      <pane ySplit="7" topLeftCell="A8" activePane="bottomLeft" state="frozenSplit"/>
      <selection pane="bottomLeft" activeCell="B18" sqref="B18:B27"/>
    </sheetView>
  </sheetViews>
  <sheetFormatPr defaultRowHeight="15" customHeight="1"/>
  <cols>
    <col min="1" max="1" width="1" style="46" customWidth="1"/>
    <col min="2" max="2" width="2.625" style="47" customWidth="1"/>
    <col min="3" max="3" width="12.5" style="48" customWidth="1"/>
    <col min="4" max="4" width="8.75" style="49" customWidth="1"/>
    <col min="5" max="5" width="4.375" style="48" customWidth="1"/>
    <col min="6" max="6" width="8.75" style="48" customWidth="1"/>
    <col min="7" max="7" width="3.125" style="49" customWidth="1"/>
    <col min="8" max="26" width="3.125" style="48" customWidth="1"/>
    <col min="27" max="27" width="9" style="48" customWidth="1"/>
    <col min="28" max="28" width="13.75" style="48" customWidth="1"/>
    <col min="29" max="29" width="9" style="48" customWidth="1"/>
    <col min="30" max="16384" width="9" style="48"/>
  </cols>
  <sheetData>
    <row r="1" spans="2:28" ht="20.25" customHeight="1">
      <c r="B1" s="207" t="s">
        <v>40</v>
      </c>
      <c r="C1" s="319" t="s">
        <v>1378</v>
      </c>
      <c r="D1" s="320"/>
      <c r="E1" s="320"/>
      <c r="F1" s="321"/>
      <c r="G1" s="307" t="s">
        <v>189</v>
      </c>
      <c r="H1" s="348" t="s">
        <v>1172</v>
      </c>
      <c r="I1" s="348"/>
      <c r="J1" s="348"/>
      <c r="K1" s="330" t="s">
        <v>1013</v>
      </c>
      <c r="L1" s="330"/>
      <c r="M1" s="330"/>
      <c r="N1" s="330"/>
      <c r="O1" s="330"/>
      <c r="P1" s="330"/>
      <c r="Q1" s="330"/>
      <c r="R1" s="330"/>
      <c r="S1" s="330"/>
      <c r="T1" s="330"/>
      <c r="U1" s="330"/>
      <c r="V1" s="330"/>
      <c r="W1" s="330"/>
      <c r="X1" s="330"/>
      <c r="Y1" s="330"/>
      <c r="Z1" s="330"/>
      <c r="AA1" s="328" t="s">
        <v>1043</v>
      </c>
      <c r="AB1" s="329" t="s">
        <v>104</v>
      </c>
    </row>
    <row r="2" spans="2:28" ht="11.25" customHeight="1">
      <c r="B2" s="208"/>
      <c r="C2" s="322"/>
      <c r="D2" s="323"/>
      <c r="E2" s="323"/>
      <c r="F2" s="324"/>
      <c r="G2" s="307"/>
      <c r="H2" s="346" t="s">
        <v>1173</v>
      </c>
      <c r="I2" s="346" t="s">
        <v>669</v>
      </c>
      <c r="J2" s="346" t="s">
        <v>1174</v>
      </c>
      <c r="K2" s="347" t="s">
        <v>1032</v>
      </c>
      <c r="L2" s="346" t="s">
        <v>1082</v>
      </c>
      <c r="M2" s="347" t="s">
        <v>1159</v>
      </c>
      <c r="N2" s="346" t="s">
        <v>296</v>
      </c>
      <c r="O2" s="347" t="s">
        <v>1176</v>
      </c>
      <c r="P2" s="346" t="s">
        <v>1177</v>
      </c>
      <c r="Q2" s="347" t="s">
        <v>1106</v>
      </c>
      <c r="R2" s="346" t="s">
        <v>1124</v>
      </c>
      <c r="S2" s="347" t="s">
        <v>41</v>
      </c>
      <c r="T2" s="346" t="s">
        <v>1178</v>
      </c>
      <c r="U2" s="347" t="s">
        <v>1164</v>
      </c>
      <c r="V2" s="346" t="s">
        <v>1068</v>
      </c>
      <c r="W2" s="347" t="s">
        <v>893</v>
      </c>
      <c r="X2" s="346" t="s">
        <v>1179</v>
      </c>
      <c r="Y2" s="347" t="s">
        <v>847</v>
      </c>
      <c r="Z2" s="346" t="s">
        <v>1363</v>
      </c>
      <c r="AA2" s="314"/>
      <c r="AB2" s="330"/>
    </row>
    <row r="3" spans="2:28" ht="11.25" customHeight="1">
      <c r="B3" s="208"/>
      <c r="C3" s="322"/>
      <c r="D3" s="323"/>
      <c r="E3" s="323"/>
      <c r="F3" s="324"/>
      <c r="G3" s="307"/>
      <c r="H3" s="346"/>
      <c r="I3" s="346"/>
      <c r="J3" s="346"/>
      <c r="K3" s="347"/>
      <c r="L3" s="346"/>
      <c r="M3" s="347"/>
      <c r="N3" s="346"/>
      <c r="O3" s="347"/>
      <c r="P3" s="346"/>
      <c r="Q3" s="347"/>
      <c r="R3" s="346"/>
      <c r="S3" s="347"/>
      <c r="T3" s="346"/>
      <c r="U3" s="347"/>
      <c r="V3" s="346"/>
      <c r="W3" s="347"/>
      <c r="X3" s="346"/>
      <c r="Y3" s="347"/>
      <c r="Z3" s="346"/>
      <c r="AA3" s="314"/>
      <c r="AB3" s="330"/>
    </row>
    <row r="4" spans="2:28" ht="11.25" customHeight="1">
      <c r="B4" s="208"/>
      <c r="C4" s="322"/>
      <c r="D4" s="323"/>
      <c r="E4" s="323"/>
      <c r="F4" s="324"/>
      <c r="G4" s="307"/>
      <c r="H4" s="346"/>
      <c r="I4" s="346"/>
      <c r="J4" s="346"/>
      <c r="K4" s="347"/>
      <c r="L4" s="346"/>
      <c r="M4" s="347"/>
      <c r="N4" s="346"/>
      <c r="O4" s="347"/>
      <c r="P4" s="346"/>
      <c r="Q4" s="347"/>
      <c r="R4" s="346"/>
      <c r="S4" s="347"/>
      <c r="T4" s="346"/>
      <c r="U4" s="347"/>
      <c r="V4" s="346"/>
      <c r="W4" s="347"/>
      <c r="X4" s="346"/>
      <c r="Y4" s="347"/>
      <c r="Z4" s="346"/>
      <c r="AA4" s="314"/>
      <c r="AB4" s="330"/>
    </row>
    <row r="5" spans="2:28" ht="11.25" customHeight="1">
      <c r="B5" s="208"/>
      <c r="C5" s="322"/>
      <c r="D5" s="323"/>
      <c r="E5" s="323"/>
      <c r="F5" s="324"/>
      <c r="G5" s="307"/>
      <c r="H5" s="346"/>
      <c r="I5" s="346"/>
      <c r="J5" s="346"/>
      <c r="K5" s="347"/>
      <c r="L5" s="346"/>
      <c r="M5" s="347"/>
      <c r="N5" s="346"/>
      <c r="O5" s="347"/>
      <c r="P5" s="346"/>
      <c r="Q5" s="347"/>
      <c r="R5" s="346"/>
      <c r="S5" s="347"/>
      <c r="T5" s="346"/>
      <c r="U5" s="347"/>
      <c r="V5" s="346"/>
      <c r="W5" s="347"/>
      <c r="X5" s="346"/>
      <c r="Y5" s="347"/>
      <c r="Z5" s="346"/>
      <c r="AA5" s="314"/>
      <c r="AB5" s="330"/>
    </row>
    <row r="6" spans="2:28" ht="11.25" customHeight="1">
      <c r="B6" s="208"/>
      <c r="C6" s="322"/>
      <c r="D6" s="323"/>
      <c r="E6" s="323"/>
      <c r="F6" s="324"/>
      <c r="G6" s="307"/>
      <c r="H6" s="346"/>
      <c r="I6" s="346"/>
      <c r="J6" s="346"/>
      <c r="K6" s="347"/>
      <c r="L6" s="346"/>
      <c r="M6" s="347"/>
      <c r="N6" s="346"/>
      <c r="O6" s="347"/>
      <c r="P6" s="346"/>
      <c r="Q6" s="347"/>
      <c r="R6" s="346"/>
      <c r="S6" s="347"/>
      <c r="T6" s="346"/>
      <c r="U6" s="347"/>
      <c r="V6" s="346"/>
      <c r="W6" s="347"/>
      <c r="X6" s="346"/>
      <c r="Y6" s="347"/>
      <c r="Z6" s="346"/>
      <c r="AA6" s="314"/>
      <c r="AB6" s="330"/>
    </row>
    <row r="7" spans="2:28" ht="11.25" customHeight="1">
      <c r="B7" s="209"/>
      <c r="C7" s="325"/>
      <c r="D7" s="326"/>
      <c r="E7" s="326"/>
      <c r="F7" s="327"/>
      <c r="G7" s="307"/>
      <c r="H7" s="346"/>
      <c r="I7" s="346"/>
      <c r="J7" s="346"/>
      <c r="K7" s="347"/>
      <c r="L7" s="346"/>
      <c r="M7" s="347"/>
      <c r="N7" s="346"/>
      <c r="O7" s="347"/>
      <c r="P7" s="346"/>
      <c r="Q7" s="347"/>
      <c r="R7" s="346"/>
      <c r="S7" s="347"/>
      <c r="T7" s="346"/>
      <c r="U7" s="347"/>
      <c r="V7" s="346"/>
      <c r="W7" s="347"/>
      <c r="X7" s="346"/>
      <c r="Y7" s="347"/>
      <c r="Z7" s="346"/>
      <c r="AA7" s="314"/>
      <c r="AB7" s="330"/>
    </row>
    <row r="8" spans="2:28" ht="33.75" customHeight="1">
      <c r="B8" s="311">
        <v>81</v>
      </c>
      <c r="C8" s="50" t="s">
        <v>462</v>
      </c>
      <c r="D8" s="334" t="str">
        <f>IF(B8="","",VLOOKUP(B8,data!$A$1:$CA$300,9,FALSE))</f>
        <v>養護老人ホーム森山荘</v>
      </c>
      <c r="E8" s="335"/>
      <c r="F8" s="336"/>
      <c r="G8" s="314" t="str">
        <f>IF(B8="","",VLOOKUP(B8,data!$A$1:$CA$300,73,FALSE))</f>
        <v>50</v>
      </c>
      <c r="H8" s="314" t="str">
        <f>IF(B8="","",VLOOKUP(B8,data!$A$1:$CA$300,74,FALSE))</f>
        <v>6</v>
      </c>
      <c r="I8" s="314" t="str">
        <f>IF(B8="","",VLOOKUP(B8,data!$A$1:$CA$300,75,FALSE))</f>
        <v>44</v>
      </c>
      <c r="J8" s="314" t="str">
        <f>IF(B8="","",VLOOKUP(B8,data!$A$1:$CA$300,76,FALSE))</f>
        <v>0</v>
      </c>
      <c r="K8" s="310" t="str">
        <f>IF(B8="","",VLOOKUP(B8,data!$A$1:$CA$300,31,FALSE))</f>
        <v>×</v>
      </c>
      <c r="L8" s="307" t="str">
        <f>IF(B8="","",VLOOKUP(B8,data!$A$1:$CA$300,33,FALSE))</f>
        <v>×</v>
      </c>
      <c r="M8" s="310" t="str">
        <f>IF(B8="","",VLOOKUP(B8,data!$A$1:$CA$300,35,FALSE))</f>
        <v>要相談</v>
      </c>
      <c r="N8" s="307" t="str">
        <f>IF(B8="","",VLOOKUP(B8,data!$A$1:$CA$300,37,FALSE))</f>
        <v>×</v>
      </c>
      <c r="O8" s="310" t="str">
        <f>IF(B8="","",VLOOKUP(B8,data!$A$1:$CA$300,39,FALSE))</f>
        <v>×</v>
      </c>
      <c r="P8" s="307" t="str">
        <f>IF(B8="","",VLOOKUP(B8,data!$A$1:$CA$300,41,FALSE))</f>
        <v>×</v>
      </c>
      <c r="Q8" s="310" t="str">
        <f>IF(B8="","",VLOOKUP(B8,data!$A$1:$CA$300,43,FALSE))</f>
        <v>×</v>
      </c>
      <c r="R8" s="307" t="str">
        <f>IF(B8="","",VLOOKUP(B8,data!$A$1:$CA$300,45,FALSE))</f>
        <v>×</v>
      </c>
      <c r="S8" s="310" t="str">
        <f>IF(B8="","",VLOOKUP(B8,data!$A$1:$CA$300,47,FALSE))</f>
        <v>×</v>
      </c>
      <c r="T8" s="307" t="str">
        <f>IF(B8="","",VLOOKUP(B8,data!$A$1:$CA$300,49,FALSE))</f>
        <v>要相談</v>
      </c>
      <c r="U8" s="310" t="str">
        <f>IF(B8="","",VLOOKUP(B8,data!$A$1:$CA$300,51,FALSE))</f>
        <v>×</v>
      </c>
      <c r="V8" s="307" t="str">
        <f>IF(B8="","",VLOOKUP(B8,data!$A$1:$CA$300,53,FALSE))</f>
        <v>×</v>
      </c>
      <c r="W8" s="310" t="str">
        <f>IF(B8="","",VLOOKUP(B8,data!$A$1:$CA$300,55,FALSE))</f>
        <v>×</v>
      </c>
      <c r="X8" s="307" t="str">
        <f>IF(B8="","",VLOOKUP(B8,data!$A$1:$CA$300,57,FALSE))</f>
        <v>×</v>
      </c>
      <c r="Y8" s="310" t="str">
        <f>IF(B8="","",VLOOKUP(B8,data!$A$1:$CA$300,59,FALSE))</f>
        <v>×</v>
      </c>
      <c r="Z8" s="307" t="str">
        <f>IF(B8="","",VLOOKUP(B8,data!$A$1:$CA$300,61,FALSE))</f>
        <v>×</v>
      </c>
      <c r="AA8" s="308" t="str">
        <f>IF(B8="","",VLOOKUP(B8,data!$A$1:$CA$300,77,FALSE))</f>
        <v>なし</v>
      </c>
      <c r="AB8" s="309" t="str">
        <f>IF(B8="","",VLOOKUP(B8,data!$A$1:$CA$300,78,FALSE))</f>
        <v/>
      </c>
    </row>
    <row r="9" spans="2:28" ht="15" customHeight="1">
      <c r="B9" s="312"/>
      <c r="C9" s="51" t="s">
        <v>637</v>
      </c>
      <c r="D9" s="337" t="str">
        <f>IF(B8="","",VLOOKUP(B8,data!$A$1:$CA$300,10,FALSE))</f>
        <v>018-1723</v>
      </c>
      <c r="E9" s="338"/>
      <c r="F9" s="339"/>
      <c r="G9" s="314"/>
      <c r="H9" s="314"/>
      <c r="I9" s="314"/>
      <c r="J9" s="314"/>
      <c r="K9" s="310"/>
      <c r="L9" s="307"/>
      <c r="M9" s="310"/>
      <c r="N9" s="307"/>
      <c r="O9" s="310"/>
      <c r="P9" s="307"/>
      <c r="Q9" s="310"/>
      <c r="R9" s="307"/>
      <c r="S9" s="310"/>
      <c r="T9" s="307"/>
      <c r="U9" s="310"/>
      <c r="V9" s="307"/>
      <c r="W9" s="310"/>
      <c r="X9" s="307"/>
      <c r="Y9" s="310"/>
      <c r="Z9" s="307"/>
      <c r="AA9" s="308"/>
      <c r="AB9" s="309"/>
    </row>
    <row r="10" spans="2:28" ht="13.5" customHeight="1">
      <c r="B10" s="312"/>
      <c r="C10" s="315" t="s">
        <v>515</v>
      </c>
      <c r="D10" s="316" t="str">
        <f>IF(B8="","",VLOOKUP(B8,data!$A$1:$CA$300,11,FALSE))</f>
        <v>五城目町上樋口字樽沢187</v>
      </c>
      <c r="E10" s="317"/>
      <c r="F10" s="318"/>
      <c r="G10" s="314"/>
      <c r="H10" s="314"/>
      <c r="I10" s="314"/>
      <c r="J10" s="314"/>
      <c r="K10" s="310"/>
      <c r="L10" s="307"/>
      <c r="M10" s="310"/>
      <c r="N10" s="307"/>
      <c r="O10" s="310"/>
      <c r="P10" s="307"/>
      <c r="Q10" s="310"/>
      <c r="R10" s="307"/>
      <c r="S10" s="310"/>
      <c r="T10" s="307"/>
      <c r="U10" s="310"/>
      <c r="V10" s="307"/>
      <c r="W10" s="310"/>
      <c r="X10" s="307"/>
      <c r="Y10" s="310"/>
      <c r="Z10" s="307"/>
      <c r="AA10" s="308"/>
      <c r="AB10" s="309"/>
    </row>
    <row r="11" spans="2:28" ht="13.5" customHeight="1">
      <c r="B11" s="312"/>
      <c r="C11" s="315"/>
      <c r="D11" s="316"/>
      <c r="E11" s="317"/>
      <c r="F11" s="318"/>
      <c r="G11" s="314"/>
      <c r="H11" s="314"/>
      <c r="I11" s="314"/>
      <c r="J11" s="314"/>
      <c r="K11" s="310"/>
      <c r="L11" s="307"/>
      <c r="M11" s="310"/>
      <c r="N11" s="307"/>
      <c r="O11" s="310"/>
      <c r="P11" s="307"/>
      <c r="Q11" s="310"/>
      <c r="R11" s="307"/>
      <c r="S11" s="310"/>
      <c r="T11" s="307"/>
      <c r="U11" s="310"/>
      <c r="V11" s="307"/>
      <c r="W11" s="310"/>
      <c r="X11" s="307"/>
      <c r="Y11" s="310"/>
      <c r="Z11" s="307"/>
      <c r="AA11" s="308"/>
      <c r="AB11" s="309"/>
    </row>
    <row r="12" spans="2:28" ht="3.75" customHeight="1">
      <c r="B12" s="312"/>
      <c r="C12" s="51"/>
      <c r="D12" s="53"/>
      <c r="E12" s="55"/>
      <c r="F12" s="60"/>
      <c r="G12" s="314"/>
      <c r="H12" s="314"/>
      <c r="I12" s="314"/>
      <c r="J12" s="314"/>
      <c r="K12" s="310"/>
      <c r="L12" s="307"/>
      <c r="M12" s="310"/>
      <c r="N12" s="307"/>
      <c r="O12" s="310"/>
      <c r="P12" s="307"/>
      <c r="Q12" s="310"/>
      <c r="R12" s="307"/>
      <c r="S12" s="310"/>
      <c r="T12" s="307"/>
      <c r="U12" s="310"/>
      <c r="V12" s="307"/>
      <c r="W12" s="310"/>
      <c r="X12" s="307"/>
      <c r="Y12" s="310"/>
      <c r="Z12" s="307"/>
      <c r="AA12" s="308"/>
      <c r="AB12" s="309"/>
    </row>
    <row r="13" spans="2:28" ht="13.5" customHeight="1">
      <c r="B13" s="312"/>
      <c r="C13" s="51" t="s">
        <v>526</v>
      </c>
      <c r="D13" s="340" t="str">
        <f>IF(B8="","",VLOOKUP(B8,data!$A$1:$CA$300,12,FALSE))</f>
        <v>018-852-3263</v>
      </c>
      <c r="E13" s="341"/>
      <c r="F13" s="342"/>
      <c r="G13" s="314"/>
      <c r="H13" s="314"/>
      <c r="I13" s="314"/>
      <c r="J13" s="314"/>
      <c r="K13" s="310"/>
      <c r="L13" s="307"/>
      <c r="M13" s="310"/>
      <c r="N13" s="307"/>
      <c r="O13" s="310"/>
      <c r="P13" s="307"/>
      <c r="Q13" s="310"/>
      <c r="R13" s="307"/>
      <c r="S13" s="310"/>
      <c r="T13" s="307"/>
      <c r="U13" s="310"/>
      <c r="V13" s="307"/>
      <c r="W13" s="310"/>
      <c r="X13" s="307"/>
      <c r="Y13" s="310"/>
      <c r="Z13" s="307"/>
      <c r="AA13" s="308"/>
      <c r="AB13" s="309"/>
    </row>
    <row r="14" spans="2:28" ht="13.5" customHeight="1">
      <c r="B14" s="312"/>
      <c r="C14" s="51" t="s">
        <v>1184</v>
      </c>
      <c r="D14" s="340" t="str">
        <f>IF(B8="","",VLOOKUP(B8,data!$A$1:$CA$300,13,FALSE))</f>
        <v>018-852-4767</v>
      </c>
      <c r="E14" s="341"/>
      <c r="F14" s="342"/>
      <c r="G14" s="314"/>
      <c r="H14" s="314"/>
      <c r="I14" s="314"/>
      <c r="J14" s="314"/>
      <c r="K14" s="310"/>
      <c r="L14" s="307"/>
      <c r="M14" s="310"/>
      <c r="N14" s="307"/>
      <c r="O14" s="310"/>
      <c r="P14" s="307"/>
      <c r="Q14" s="310"/>
      <c r="R14" s="307"/>
      <c r="S14" s="310"/>
      <c r="T14" s="307"/>
      <c r="U14" s="310"/>
      <c r="V14" s="307"/>
      <c r="W14" s="310"/>
      <c r="X14" s="307"/>
      <c r="Y14" s="310"/>
      <c r="Z14" s="307"/>
      <c r="AA14" s="308"/>
      <c r="AB14" s="309"/>
    </row>
    <row r="15" spans="2:28" ht="3.75" customHeight="1">
      <c r="B15" s="312"/>
      <c r="C15" s="51"/>
      <c r="D15" s="53"/>
      <c r="E15" s="55"/>
      <c r="F15" s="60"/>
      <c r="G15" s="314"/>
      <c r="H15" s="314"/>
      <c r="I15" s="314"/>
      <c r="J15" s="314"/>
      <c r="K15" s="310"/>
      <c r="L15" s="307"/>
      <c r="M15" s="310"/>
      <c r="N15" s="307"/>
      <c r="O15" s="310"/>
      <c r="P15" s="307"/>
      <c r="Q15" s="310"/>
      <c r="R15" s="307"/>
      <c r="S15" s="310"/>
      <c r="T15" s="307"/>
      <c r="U15" s="310"/>
      <c r="V15" s="307"/>
      <c r="W15" s="310"/>
      <c r="X15" s="307"/>
      <c r="Y15" s="310"/>
      <c r="Z15" s="307"/>
      <c r="AA15" s="308"/>
      <c r="AB15" s="309"/>
    </row>
    <row r="16" spans="2:28" ht="13.5" customHeight="1">
      <c r="B16" s="312"/>
      <c r="C16" s="51" t="s">
        <v>326</v>
      </c>
      <c r="D16" s="54" t="str">
        <f>IF(B8="","",VLOOKUP(B8,data!$A$1:$CA$300,24,FALSE))</f>
        <v>08:30</v>
      </c>
      <c r="E16" s="57" t="s">
        <v>8</v>
      </c>
      <c r="F16" s="59" t="str">
        <f>IF(B8="","",VLOOKUP(B8,data!$A$1:$CA$300,25,FALSE))</f>
        <v>17:30</v>
      </c>
      <c r="G16" s="314"/>
      <c r="H16" s="314"/>
      <c r="I16" s="314"/>
      <c r="J16" s="314"/>
      <c r="K16" s="310"/>
      <c r="L16" s="307"/>
      <c r="M16" s="310"/>
      <c r="N16" s="307"/>
      <c r="O16" s="310"/>
      <c r="P16" s="307"/>
      <c r="Q16" s="310"/>
      <c r="R16" s="307"/>
      <c r="S16" s="310"/>
      <c r="T16" s="307"/>
      <c r="U16" s="310"/>
      <c r="V16" s="307"/>
      <c r="W16" s="310"/>
      <c r="X16" s="307"/>
      <c r="Y16" s="310"/>
      <c r="Z16" s="307"/>
      <c r="AA16" s="308"/>
      <c r="AB16" s="309"/>
    </row>
    <row r="17" spans="2:28" ht="27" customHeight="1">
      <c r="B17" s="313"/>
      <c r="C17" s="52" t="s">
        <v>1185</v>
      </c>
      <c r="D17" s="331" t="str">
        <f>IF(B8="","",VLOOKUP(B8,data!$A$1:$CA$300,26,FALSE))</f>
        <v>年中無休</v>
      </c>
      <c r="E17" s="332"/>
      <c r="F17" s="333"/>
      <c r="G17" s="314"/>
      <c r="H17" s="314"/>
      <c r="I17" s="314"/>
      <c r="J17" s="314"/>
      <c r="K17" s="310"/>
      <c r="L17" s="307"/>
      <c r="M17" s="310"/>
      <c r="N17" s="307"/>
      <c r="O17" s="310"/>
      <c r="P17" s="307"/>
      <c r="Q17" s="310"/>
      <c r="R17" s="307"/>
      <c r="S17" s="310"/>
      <c r="T17" s="307"/>
      <c r="U17" s="310"/>
      <c r="V17" s="307"/>
      <c r="W17" s="310"/>
      <c r="X17" s="307"/>
      <c r="Y17" s="310"/>
      <c r="Z17" s="307"/>
      <c r="AA17" s="308"/>
      <c r="AB17" s="309"/>
    </row>
    <row r="18" spans="2:28" ht="33.75" customHeight="1">
      <c r="B18" s="311">
        <v>82</v>
      </c>
      <c r="C18" s="50" t="s">
        <v>462</v>
      </c>
      <c r="D18" s="334" t="str">
        <f>IF(B18="","",VLOOKUP(B18,data!$A$1:$CA$300,9,FALSE))</f>
        <v>井川町ケアハウス
さくら苑</v>
      </c>
      <c r="E18" s="335"/>
      <c r="F18" s="336"/>
      <c r="G18" s="314" t="str">
        <f>IF(B18="","",VLOOKUP(B18,data!$A$1:$CA$300,73,FALSE))</f>
        <v>15</v>
      </c>
      <c r="H18" s="314" t="str">
        <f>IF(B18="","",VLOOKUP(B18,data!$A$1:$CA$300,74,FALSE))</f>
        <v>11</v>
      </c>
      <c r="I18" s="314" t="str">
        <f>IF(B18="","",VLOOKUP(B18,data!$A$1:$CA$300,75,FALSE))</f>
        <v>4</v>
      </c>
      <c r="J18" s="314" t="str">
        <f>IF(B18="","",VLOOKUP(B18,data!$A$1:$CA$300,76,FALSE))</f>
        <v>0</v>
      </c>
      <c r="K18" s="310" t="str">
        <f>IF(B18="","",VLOOKUP(B18,data!$A$1:$CA$300,31,FALSE))</f>
        <v>×</v>
      </c>
      <c r="L18" s="307" t="str">
        <f>IF(B18="","",VLOOKUP(B18,data!$A$1:$CA$300,33,FALSE))</f>
        <v>×</v>
      </c>
      <c r="M18" s="310" t="str">
        <f>IF(B18="","",VLOOKUP(B18,data!$A$1:$CA$300,35,FALSE))</f>
        <v>要相談</v>
      </c>
      <c r="N18" s="307" t="str">
        <f>IF(B18="","",VLOOKUP(B18,data!$A$1:$CA$300,37,FALSE))</f>
        <v>要相談</v>
      </c>
      <c r="O18" s="310" t="str">
        <f>IF(B18="","",VLOOKUP(B18,data!$A$1:$CA$300,39,FALSE))</f>
        <v>×</v>
      </c>
      <c r="P18" s="307" t="str">
        <f>IF(B18="","",VLOOKUP(B18,data!$A$1:$CA$300,41,FALSE))</f>
        <v>要相談</v>
      </c>
      <c r="Q18" s="310" t="str">
        <f>IF(B18="","",VLOOKUP(B18,data!$A$1:$CA$300,43,FALSE))</f>
        <v>×</v>
      </c>
      <c r="R18" s="307" t="str">
        <f>IF(B18="","",VLOOKUP(B18,data!$A$1:$CA$300,45,FALSE))</f>
        <v>×</v>
      </c>
      <c r="S18" s="310" t="str">
        <f>IF(B18="","",VLOOKUP(B18,data!$A$1:$CA$300,47,FALSE))</f>
        <v>×</v>
      </c>
      <c r="T18" s="307" t="str">
        <f>IF(B18="","",VLOOKUP(B18,data!$A$1:$CA$300,49,FALSE))</f>
        <v>要相談</v>
      </c>
      <c r="U18" s="310" t="str">
        <f>IF(B18="","",VLOOKUP(B18,data!$A$1:$CA$300,51,FALSE))</f>
        <v>×</v>
      </c>
      <c r="V18" s="307" t="str">
        <f>IF(B18="","",VLOOKUP(B18,data!$A$1:$CA$300,53,FALSE))</f>
        <v>要相談</v>
      </c>
      <c r="W18" s="310" t="str">
        <f>IF(B18="","",VLOOKUP(B18,data!$A$1:$CA$300,55,FALSE))</f>
        <v>×</v>
      </c>
      <c r="X18" s="307" t="str">
        <f>IF(B18="","",VLOOKUP(B18,data!$A$1:$CA$300,57,FALSE))</f>
        <v>要相談</v>
      </c>
      <c r="Y18" s="310" t="str">
        <f>IF(B18="","",VLOOKUP(B18,data!$A$1:$CA$300,59,FALSE))</f>
        <v>×</v>
      </c>
      <c r="Z18" s="307" t="str">
        <f>IF(B18="","",VLOOKUP(B18,data!$A$1:$CA$300,61,FALSE))</f>
        <v>×</v>
      </c>
      <c r="AA18" s="308" t="str">
        <f>IF(B18="","",VLOOKUP(B18,data!$A$1:$CA$300,77,FALSE))</f>
        <v>なし</v>
      </c>
      <c r="AB18" s="309" t="str">
        <f>IF(B18="","",VLOOKUP(B18,data!$A$1:$CA$300,78,FALSE))</f>
        <v/>
      </c>
    </row>
    <row r="19" spans="2:28" ht="15" customHeight="1">
      <c r="B19" s="312"/>
      <c r="C19" s="51" t="s">
        <v>637</v>
      </c>
      <c r="D19" s="337" t="str">
        <f>IF(B18="","",VLOOKUP(B18,data!$A$1:$CA$300,10,FALSE))</f>
        <v>010-1526</v>
      </c>
      <c r="E19" s="338"/>
      <c r="F19" s="339"/>
      <c r="G19" s="314"/>
      <c r="H19" s="314"/>
      <c r="I19" s="314"/>
      <c r="J19" s="314"/>
      <c r="K19" s="310"/>
      <c r="L19" s="307"/>
      <c r="M19" s="310"/>
      <c r="N19" s="307"/>
      <c r="O19" s="310"/>
      <c r="P19" s="307"/>
      <c r="Q19" s="310"/>
      <c r="R19" s="307"/>
      <c r="S19" s="310"/>
      <c r="T19" s="307"/>
      <c r="U19" s="310"/>
      <c r="V19" s="307"/>
      <c r="W19" s="310"/>
      <c r="X19" s="307"/>
      <c r="Y19" s="310"/>
      <c r="Z19" s="307"/>
      <c r="AA19" s="308"/>
      <c r="AB19" s="309"/>
    </row>
    <row r="20" spans="2:28" ht="13.5" customHeight="1">
      <c r="B20" s="312"/>
      <c r="C20" s="315" t="s">
        <v>515</v>
      </c>
      <c r="D20" s="316" t="str">
        <f>IF(B18="","",VLOOKUP(B18,data!$A$1:$CA$300,11,FALSE))</f>
        <v>井川町寺沢字綱木沢145-5</v>
      </c>
      <c r="E20" s="317"/>
      <c r="F20" s="318"/>
      <c r="G20" s="314"/>
      <c r="H20" s="314"/>
      <c r="I20" s="314"/>
      <c r="J20" s="314"/>
      <c r="K20" s="310"/>
      <c r="L20" s="307"/>
      <c r="M20" s="310"/>
      <c r="N20" s="307"/>
      <c r="O20" s="310"/>
      <c r="P20" s="307"/>
      <c r="Q20" s="310"/>
      <c r="R20" s="307"/>
      <c r="S20" s="310"/>
      <c r="T20" s="307"/>
      <c r="U20" s="310"/>
      <c r="V20" s="307"/>
      <c r="W20" s="310"/>
      <c r="X20" s="307"/>
      <c r="Y20" s="310"/>
      <c r="Z20" s="307"/>
      <c r="AA20" s="308"/>
      <c r="AB20" s="309"/>
    </row>
    <row r="21" spans="2:28" ht="13.5" customHeight="1">
      <c r="B21" s="312"/>
      <c r="C21" s="315"/>
      <c r="D21" s="316"/>
      <c r="E21" s="317"/>
      <c r="F21" s="318"/>
      <c r="G21" s="314"/>
      <c r="H21" s="314"/>
      <c r="I21" s="314"/>
      <c r="J21" s="314"/>
      <c r="K21" s="310"/>
      <c r="L21" s="307"/>
      <c r="M21" s="310"/>
      <c r="N21" s="307"/>
      <c r="O21" s="310"/>
      <c r="P21" s="307"/>
      <c r="Q21" s="310"/>
      <c r="R21" s="307"/>
      <c r="S21" s="310"/>
      <c r="T21" s="307"/>
      <c r="U21" s="310"/>
      <c r="V21" s="307"/>
      <c r="W21" s="310"/>
      <c r="X21" s="307"/>
      <c r="Y21" s="310"/>
      <c r="Z21" s="307"/>
      <c r="AA21" s="308"/>
      <c r="AB21" s="309"/>
    </row>
    <row r="22" spans="2:28" ht="3.75" customHeight="1">
      <c r="B22" s="312"/>
      <c r="C22" s="51"/>
      <c r="D22" s="53"/>
      <c r="E22" s="55"/>
      <c r="F22" s="60"/>
      <c r="G22" s="314"/>
      <c r="H22" s="314"/>
      <c r="I22" s="314"/>
      <c r="J22" s="314"/>
      <c r="K22" s="310"/>
      <c r="L22" s="307"/>
      <c r="M22" s="310"/>
      <c r="N22" s="307"/>
      <c r="O22" s="310"/>
      <c r="P22" s="307"/>
      <c r="Q22" s="310"/>
      <c r="R22" s="307"/>
      <c r="S22" s="310"/>
      <c r="T22" s="307"/>
      <c r="U22" s="310"/>
      <c r="V22" s="307"/>
      <c r="W22" s="310"/>
      <c r="X22" s="307"/>
      <c r="Y22" s="310"/>
      <c r="Z22" s="307"/>
      <c r="AA22" s="308"/>
      <c r="AB22" s="309"/>
    </row>
    <row r="23" spans="2:28" ht="13.5" customHeight="1">
      <c r="B23" s="312"/>
      <c r="C23" s="51" t="s">
        <v>526</v>
      </c>
      <c r="D23" s="340" t="str">
        <f>IF(B18="","",VLOOKUP(B18,data!$A$1:$CA$300,12,FALSE))</f>
        <v>018-855-6123</v>
      </c>
      <c r="E23" s="341"/>
      <c r="F23" s="342"/>
      <c r="G23" s="314"/>
      <c r="H23" s="314"/>
      <c r="I23" s="314"/>
      <c r="J23" s="314"/>
      <c r="K23" s="310"/>
      <c r="L23" s="307"/>
      <c r="M23" s="310"/>
      <c r="N23" s="307"/>
      <c r="O23" s="310"/>
      <c r="P23" s="307"/>
      <c r="Q23" s="310"/>
      <c r="R23" s="307"/>
      <c r="S23" s="310"/>
      <c r="T23" s="307"/>
      <c r="U23" s="310"/>
      <c r="V23" s="307"/>
      <c r="W23" s="310"/>
      <c r="X23" s="307"/>
      <c r="Y23" s="310"/>
      <c r="Z23" s="307"/>
      <c r="AA23" s="308"/>
      <c r="AB23" s="309"/>
    </row>
    <row r="24" spans="2:28" ht="13.5" customHeight="1">
      <c r="B24" s="312"/>
      <c r="C24" s="51" t="s">
        <v>1184</v>
      </c>
      <c r="D24" s="340" t="str">
        <f>IF(B18="","",VLOOKUP(B18,data!$A$1:$CA$300,13,FALSE))</f>
        <v>018-855-6124</v>
      </c>
      <c r="E24" s="341"/>
      <c r="F24" s="342"/>
      <c r="G24" s="314"/>
      <c r="H24" s="314"/>
      <c r="I24" s="314"/>
      <c r="J24" s="314"/>
      <c r="K24" s="310"/>
      <c r="L24" s="307"/>
      <c r="M24" s="310"/>
      <c r="N24" s="307"/>
      <c r="O24" s="310"/>
      <c r="P24" s="307"/>
      <c r="Q24" s="310"/>
      <c r="R24" s="307"/>
      <c r="S24" s="310"/>
      <c r="T24" s="307"/>
      <c r="U24" s="310"/>
      <c r="V24" s="307"/>
      <c r="W24" s="310"/>
      <c r="X24" s="307"/>
      <c r="Y24" s="310"/>
      <c r="Z24" s="307"/>
      <c r="AA24" s="308"/>
      <c r="AB24" s="309"/>
    </row>
    <row r="25" spans="2:28" ht="3.75" customHeight="1">
      <c r="B25" s="312"/>
      <c r="C25" s="51"/>
      <c r="D25" s="53"/>
      <c r="E25" s="55"/>
      <c r="F25" s="60"/>
      <c r="G25" s="314"/>
      <c r="H25" s="314"/>
      <c r="I25" s="314"/>
      <c r="J25" s="314"/>
      <c r="K25" s="310"/>
      <c r="L25" s="307"/>
      <c r="M25" s="310"/>
      <c r="N25" s="307"/>
      <c r="O25" s="310"/>
      <c r="P25" s="307"/>
      <c r="Q25" s="310"/>
      <c r="R25" s="307"/>
      <c r="S25" s="310"/>
      <c r="T25" s="307"/>
      <c r="U25" s="310"/>
      <c r="V25" s="307"/>
      <c r="W25" s="310"/>
      <c r="X25" s="307"/>
      <c r="Y25" s="310"/>
      <c r="Z25" s="307"/>
      <c r="AA25" s="308"/>
      <c r="AB25" s="309"/>
    </row>
    <row r="26" spans="2:28" ht="13.5" customHeight="1">
      <c r="B26" s="312"/>
      <c r="C26" s="51" t="s">
        <v>326</v>
      </c>
      <c r="D26" s="54" t="str">
        <f>IF(B18="","",VLOOKUP(B18,data!$A$1:$CA$300,24,FALSE))</f>
        <v>08:30</v>
      </c>
      <c r="E26" s="57" t="s">
        <v>8</v>
      </c>
      <c r="F26" s="59" t="str">
        <f>IF(B18="","",VLOOKUP(B18,data!$A$1:$CA$300,25,FALSE))</f>
        <v>17:30</v>
      </c>
      <c r="G26" s="314"/>
      <c r="H26" s="314"/>
      <c r="I26" s="314"/>
      <c r="J26" s="314"/>
      <c r="K26" s="310"/>
      <c r="L26" s="307"/>
      <c r="M26" s="310"/>
      <c r="N26" s="307"/>
      <c r="O26" s="310"/>
      <c r="P26" s="307"/>
      <c r="Q26" s="310"/>
      <c r="R26" s="307"/>
      <c r="S26" s="310"/>
      <c r="T26" s="307"/>
      <c r="U26" s="310"/>
      <c r="V26" s="307"/>
      <c r="W26" s="310"/>
      <c r="X26" s="307"/>
      <c r="Y26" s="310"/>
      <c r="Z26" s="307"/>
      <c r="AA26" s="308"/>
      <c r="AB26" s="309"/>
    </row>
    <row r="27" spans="2:28" ht="27" customHeight="1">
      <c r="B27" s="313"/>
      <c r="C27" s="52" t="s">
        <v>1185</v>
      </c>
      <c r="D27" s="331" t="str">
        <f>IF(B18="","",VLOOKUP(B18,data!$A$1:$CA$300,26,FALSE))</f>
        <v>土曜、日曜、祝日、
年末年始</v>
      </c>
      <c r="E27" s="332"/>
      <c r="F27" s="333"/>
      <c r="G27" s="314"/>
      <c r="H27" s="314"/>
      <c r="I27" s="314"/>
      <c r="J27" s="314"/>
      <c r="K27" s="310"/>
      <c r="L27" s="307"/>
      <c r="M27" s="310"/>
      <c r="N27" s="307"/>
      <c r="O27" s="310"/>
      <c r="P27" s="307"/>
      <c r="Q27" s="310"/>
      <c r="R27" s="307"/>
      <c r="S27" s="310"/>
      <c r="T27" s="307"/>
      <c r="U27" s="310"/>
      <c r="V27" s="307"/>
      <c r="W27" s="310"/>
      <c r="X27" s="307"/>
      <c r="Y27" s="310"/>
      <c r="Z27" s="307"/>
      <c r="AA27" s="308"/>
      <c r="AB27" s="309"/>
    </row>
    <row r="28" spans="2:28" ht="33.75" customHeight="1">
      <c r="B28" s="311">
        <v>83</v>
      </c>
      <c r="C28" s="50" t="s">
        <v>462</v>
      </c>
      <c r="D28" s="334" t="str">
        <f>IF(B28="","",VLOOKUP(B28,data!$A$1:$CA$300,9,FALSE))</f>
        <v>ケアハウスいこいの里</v>
      </c>
      <c r="E28" s="335"/>
      <c r="F28" s="336"/>
      <c r="G28" s="314" t="str">
        <f>IF(B28="","",VLOOKUP(B28,data!$A$1:$CA$300,73,FALSE))</f>
        <v>15</v>
      </c>
      <c r="H28" s="314" t="str">
        <f>IF(B28="","",VLOOKUP(B28,data!$A$1:$CA$300,74,FALSE))</f>
        <v>15</v>
      </c>
      <c r="I28" s="314" t="str">
        <f>IF(B28="","",VLOOKUP(B28,data!$A$1:$CA$300,75,FALSE))</f>
        <v>0</v>
      </c>
      <c r="J28" s="314" t="str">
        <f>IF(B28="","",VLOOKUP(B28,data!$A$1:$CA$300,76,FALSE))</f>
        <v>0</v>
      </c>
      <c r="K28" s="310" t="str">
        <f>IF(B28="","",VLOOKUP(B28,data!$A$1:$CA$300,31,FALSE))</f>
        <v>×</v>
      </c>
      <c r="L28" s="307" t="str">
        <f>IF(B28="","",VLOOKUP(B28,data!$A$1:$CA$300,33,FALSE))</f>
        <v>×</v>
      </c>
      <c r="M28" s="310" t="str">
        <f>IF(B28="","",VLOOKUP(B28,data!$A$1:$CA$300,35,FALSE))</f>
        <v>×</v>
      </c>
      <c r="N28" s="307" t="str">
        <f>IF(B28="","",VLOOKUP(B28,data!$A$1:$CA$300,37,FALSE))</f>
        <v>×</v>
      </c>
      <c r="O28" s="310" t="str">
        <f>IF(B28="","",VLOOKUP(B28,data!$A$1:$CA$300,39,FALSE))</f>
        <v>×</v>
      </c>
      <c r="P28" s="307" t="str">
        <f>IF(B28="","",VLOOKUP(B28,data!$A$1:$CA$300,41,FALSE))</f>
        <v>×</v>
      </c>
      <c r="Q28" s="310" t="str">
        <f>IF(B28="","",VLOOKUP(B28,data!$A$1:$CA$300,43,FALSE))</f>
        <v>×</v>
      </c>
      <c r="R28" s="307" t="str">
        <f>IF(B28="","",VLOOKUP(B28,data!$A$1:$CA$300,45,FALSE))</f>
        <v>×</v>
      </c>
      <c r="S28" s="310" t="str">
        <f>IF(B28="","",VLOOKUP(B28,data!$A$1:$CA$300,47,FALSE))</f>
        <v>×</v>
      </c>
      <c r="T28" s="307" t="str">
        <f>IF(B28="","",VLOOKUP(B28,data!$A$1:$CA$300,49,FALSE))</f>
        <v>×</v>
      </c>
      <c r="U28" s="310" t="str">
        <f>IF(B28="","",VLOOKUP(B28,data!$A$1:$CA$300,51,FALSE))</f>
        <v>×</v>
      </c>
      <c r="V28" s="307" t="str">
        <f>IF(B28="","",VLOOKUP(B28,data!$A$1:$CA$300,53,FALSE))</f>
        <v>要相談</v>
      </c>
      <c r="W28" s="310" t="str">
        <f>IF(B28="","",VLOOKUP(B28,data!$A$1:$CA$300,55,FALSE))</f>
        <v>要相談</v>
      </c>
      <c r="X28" s="307" t="str">
        <f>IF(B28="","",VLOOKUP(B28,data!$A$1:$CA$300,57,FALSE))</f>
        <v>要相談</v>
      </c>
      <c r="Y28" s="310" t="str">
        <f>IF(B28="","",VLOOKUP(B28,data!$A$1:$CA$300,59,FALSE))</f>
        <v>要相談</v>
      </c>
      <c r="Z28" s="307" t="str">
        <f>IF(B28="","",VLOOKUP(B28,data!$A$1:$CA$300,61,FALSE))</f>
        <v>×</v>
      </c>
      <c r="AA28" s="308" t="str">
        <f>IF(B28="","",VLOOKUP(B28,data!$A$1:$CA$300,77,FALSE))</f>
        <v>なし</v>
      </c>
      <c r="AB28" s="309" t="str">
        <f>IF(B28="","",VLOOKUP(B28,data!$A$1:$CA$300,78,FALSE))</f>
        <v/>
      </c>
    </row>
    <row r="29" spans="2:28" ht="15" customHeight="1">
      <c r="B29" s="312"/>
      <c r="C29" s="51" t="s">
        <v>637</v>
      </c>
      <c r="D29" s="337" t="str">
        <f>IF(B28="","",VLOOKUP(B28,data!$A$1:$CA$300,10,FALSE))</f>
        <v>018-1723</v>
      </c>
      <c r="E29" s="338"/>
      <c r="F29" s="339"/>
      <c r="G29" s="314"/>
      <c r="H29" s="314"/>
      <c r="I29" s="314"/>
      <c r="J29" s="314"/>
      <c r="K29" s="310"/>
      <c r="L29" s="307"/>
      <c r="M29" s="310"/>
      <c r="N29" s="307"/>
      <c r="O29" s="310"/>
      <c r="P29" s="307"/>
      <c r="Q29" s="310"/>
      <c r="R29" s="307"/>
      <c r="S29" s="310"/>
      <c r="T29" s="307"/>
      <c r="U29" s="310"/>
      <c r="V29" s="307"/>
      <c r="W29" s="310"/>
      <c r="X29" s="307"/>
      <c r="Y29" s="310"/>
      <c r="Z29" s="307"/>
      <c r="AA29" s="308"/>
      <c r="AB29" s="309"/>
    </row>
    <row r="30" spans="2:28" ht="13.5" customHeight="1">
      <c r="B30" s="312"/>
      <c r="C30" s="315" t="s">
        <v>515</v>
      </c>
      <c r="D30" s="316" t="str">
        <f>IF(B28="","",VLOOKUP(B28,data!$A$1:$CA$300,11,FALSE))</f>
        <v>五城目町上樋口字樽沢137</v>
      </c>
      <c r="E30" s="317"/>
      <c r="F30" s="318"/>
      <c r="G30" s="314"/>
      <c r="H30" s="314"/>
      <c r="I30" s="314"/>
      <c r="J30" s="314"/>
      <c r="K30" s="310"/>
      <c r="L30" s="307"/>
      <c r="M30" s="310"/>
      <c r="N30" s="307"/>
      <c r="O30" s="310"/>
      <c r="P30" s="307"/>
      <c r="Q30" s="310"/>
      <c r="R30" s="307"/>
      <c r="S30" s="310"/>
      <c r="T30" s="307"/>
      <c r="U30" s="310"/>
      <c r="V30" s="307"/>
      <c r="W30" s="310"/>
      <c r="X30" s="307"/>
      <c r="Y30" s="310"/>
      <c r="Z30" s="307"/>
      <c r="AA30" s="308"/>
      <c r="AB30" s="309"/>
    </row>
    <row r="31" spans="2:28" ht="13.5" customHeight="1">
      <c r="B31" s="312"/>
      <c r="C31" s="315"/>
      <c r="D31" s="316"/>
      <c r="E31" s="317"/>
      <c r="F31" s="318"/>
      <c r="G31" s="314"/>
      <c r="H31" s="314"/>
      <c r="I31" s="314"/>
      <c r="J31" s="314"/>
      <c r="K31" s="310"/>
      <c r="L31" s="307"/>
      <c r="M31" s="310"/>
      <c r="N31" s="307"/>
      <c r="O31" s="310"/>
      <c r="P31" s="307"/>
      <c r="Q31" s="310"/>
      <c r="R31" s="307"/>
      <c r="S31" s="310"/>
      <c r="T31" s="307"/>
      <c r="U31" s="310"/>
      <c r="V31" s="307"/>
      <c r="W31" s="310"/>
      <c r="X31" s="307"/>
      <c r="Y31" s="310"/>
      <c r="Z31" s="307"/>
      <c r="AA31" s="308"/>
      <c r="AB31" s="309"/>
    </row>
    <row r="32" spans="2:28" ht="3.75" customHeight="1">
      <c r="B32" s="312"/>
      <c r="C32" s="51"/>
      <c r="D32" s="53"/>
      <c r="E32" s="55"/>
      <c r="F32" s="60"/>
      <c r="G32" s="314"/>
      <c r="H32" s="314"/>
      <c r="I32" s="314"/>
      <c r="J32" s="314"/>
      <c r="K32" s="310"/>
      <c r="L32" s="307"/>
      <c r="M32" s="310"/>
      <c r="N32" s="307"/>
      <c r="O32" s="310"/>
      <c r="P32" s="307"/>
      <c r="Q32" s="310"/>
      <c r="R32" s="307"/>
      <c r="S32" s="310"/>
      <c r="T32" s="307"/>
      <c r="U32" s="310"/>
      <c r="V32" s="307"/>
      <c r="W32" s="310"/>
      <c r="X32" s="307"/>
      <c r="Y32" s="310"/>
      <c r="Z32" s="307"/>
      <c r="AA32" s="308"/>
      <c r="AB32" s="309"/>
    </row>
    <row r="33" spans="2:28" ht="13.5" customHeight="1">
      <c r="B33" s="312"/>
      <c r="C33" s="51" t="s">
        <v>526</v>
      </c>
      <c r="D33" s="340" t="str">
        <f>IF(B28="","",VLOOKUP(B28,data!$A$1:$CA$300,12,FALSE))</f>
        <v>018-852-5400</v>
      </c>
      <c r="E33" s="341"/>
      <c r="F33" s="342"/>
      <c r="G33" s="314"/>
      <c r="H33" s="314"/>
      <c r="I33" s="314"/>
      <c r="J33" s="314"/>
      <c r="K33" s="310"/>
      <c r="L33" s="307"/>
      <c r="M33" s="310"/>
      <c r="N33" s="307"/>
      <c r="O33" s="310"/>
      <c r="P33" s="307"/>
      <c r="Q33" s="310"/>
      <c r="R33" s="307"/>
      <c r="S33" s="310"/>
      <c r="T33" s="307"/>
      <c r="U33" s="310"/>
      <c r="V33" s="307"/>
      <c r="W33" s="310"/>
      <c r="X33" s="307"/>
      <c r="Y33" s="310"/>
      <c r="Z33" s="307"/>
      <c r="AA33" s="308"/>
      <c r="AB33" s="309"/>
    </row>
    <row r="34" spans="2:28" ht="13.5" customHeight="1">
      <c r="B34" s="312"/>
      <c r="C34" s="51" t="s">
        <v>1184</v>
      </c>
      <c r="D34" s="340" t="str">
        <f>IF(B28="","",VLOOKUP(B28,data!$A$1:$CA$300,13,FALSE))</f>
        <v>018-852-5011</v>
      </c>
      <c r="E34" s="341"/>
      <c r="F34" s="342"/>
      <c r="G34" s="314"/>
      <c r="H34" s="314"/>
      <c r="I34" s="314"/>
      <c r="J34" s="314"/>
      <c r="K34" s="310"/>
      <c r="L34" s="307"/>
      <c r="M34" s="310"/>
      <c r="N34" s="307"/>
      <c r="O34" s="310"/>
      <c r="P34" s="307"/>
      <c r="Q34" s="310"/>
      <c r="R34" s="307"/>
      <c r="S34" s="310"/>
      <c r="T34" s="307"/>
      <c r="U34" s="310"/>
      <c r="V34" s="307"/>
      <c r="W34" s="310"/>
      <c r="X34" s="307"/>
      <c r="Y34" s="310"/>
      <c r="Z34" s="307"/>
      <c r="AA34" s="308"/>
      <c r="AB34" s="309"/>
    </row>
    <row r="35" spans="2:28" ht="3.75" customHeight="1">
      <c r="B35" s="312"/>
      <c r="C35" s="51"/>
      <c r="D35" s="53"/>
      <c r="E35" s="55"/>
      <c r="F35" s="60"/>
      <c r="G35" s="314"/>
      <c r="H35" s="314"/>
      <c r="I35" s="314"/>
      <c r="J35" s="314"/>
      <c r="K35" s="310"/>
      <c r="L35" s="307"/>
      <c r="M35" s="310"/>
      <c r="N35" s="307"/>
      <c r="O35" s="310"/>
      <c r="P35" s="307"/>
      <c r="Q35" s="310"/>
      <c r="R35" s="307"/>
      <c r="S35" s="310"/>
      <c r="T35" s="307"/>
      <c r="U35" s="310"/>
      <c r="V35" s="307"/>
      <c r="W35" s="310"/>
      <c r="X35" s="307"/>
      <c r="Y35" s="310"/>
      <c r="Z35" s="307"/>
      <c r="AA35" s="308"/>
      <c r="AB35" s="309"/>
    </row>
    <row r="36" spans="2:28" ht="13.5" customHeight="1">
      <c r="B36" s="312"/>
      <c r="C36" s="51" t="s">
        <v>326</v>
      </c>
      <c r="D36" s="54" t="str">
        <f>IF(B28="","",VLOOKUP(B28,data!$A$1:$CA$300,24,FALSE))</f>
        <v>08:30</v>
      </c>
      <c r="E36" s="57" t="s">
        <v>8</v>
      </c>
      <c r="F36" s="59" t="str">
        <f>IF(B28="","",VLOOKUP(B28,data!$A$1:$CA$300,25,FALSE))</f>
        <v>17:30</v>
      </c>
      <c r="G36" s="314"/>
      <c r="H36" s="314"/>
      <c r="I36" s="314"/>
      <c r="J36" s="314"/>
      <c r="K36" s="310"/>
      <c r="L36" s="307"/>
      <c r="M36" s="310"/>
      <c r="N36" s="307"/>
      <c r="O36" s="310"/>
      <c r="P36" s="307"/>
      <c r="Q36" s="310"/>
      <c r="R36" s="307"/>
      <c r="S36" s="310"/>
      <c r="T36" s="307"/>
      <c r="U36" s="310"/>
      <c r="V36" s="307"/>
      <c r="W36" s="310"/>
      <c r="X36" s="307"/>
      <c r="Y36" s="310"/>
      <c r="Z36" s="307"/>
      <c r="AA36" s="308"/>
      <c r="AB36" s="309"/>
    </row>
    <row r="37" spans="2:28" ht="27" customHeight="1">
      <c r="B37" s="313"/>
      <c r="C37" s="52" t="s">
        <v>1185</v>
      </c>
      <c r="D37" s="331" t="str">
        <f>IF(B28="","",VLOOKUP(B28,data!$A$1:$CA$300,26,FALSE))</f>
        <v>土曜、日曜、祝日、
年末年始、お盆</v>
      </c>
      <c r="E37" s="332"/>
      <c r="F37" s="333"/>
      <c r="G37" s="314"/>
      <c r="H37" s="314"/>
      <c r="I37" s="314"/>
      <c r="J37" s="314"/>
      <c r="K37" s="310"/>
      <c r="L37" s="307"/>
      <c r="M37" s="310"/>
      <c r="N37" s="307"/>
      <c r="O37" s="310"/>
      <c r="P37" s="307"/>
      <c r="Q37" s="310"/>
      <c r="R37" s="307"/>
      <c r="S37" s="310"/>
      <c r="T37" s="307"/>
      <c r="U37" s="310"/>
      <c r="V37" s="307"/>
      <c r="W37" s="310"/>
      <c r="X37" s="307"/>
      <c r="Y37" s="310"/>
      <c r="Z37" s="307"/>
      <c r="AA37" s="308"/>
      <c r="AB37" s="309"/>
    </row>
    <row r="38" spans="2:28" ht="33.75" customHeight="1">
      <c r="B38" s="311">
        <v>84</v>
      </c>
      <c r="C38" s="50" t="s">
        <v>462</v>
      </c>
      <c r="D38" s="334" t="str">
        <f>IF(B38="","",VLOOKUP(B38,data!$A$1:$CA$300,9,FALSE))</f>
        <v>ケアハウスたかおかの杜</v>
      </c>
      <c r="E38" s="335"/>
      <c r="F38" s="336"/>
      <c r="G38" s="314" t="str">
        <f>IF(B38="","",VLOOKUP(B38,data!$A$1:$CA$300,73,FALSE))</f>
        <v>15</v>
      </c>
      <c r="H38" s="314" t="str">
        <f>IF(B38="","",VLOOKUP(B38,data!$A$1:$CA$300,74,FALSE))</f>
        <v>15</v>
      </c>
      <c r="I38" s="314" t="str">
        <f>IF(B38="","",VLOOKUP(B38,data!$A$1:$CA$300,75,FALSE))</f>
        <v>0</v>
      </c>
      <c r="J38" s="314" t="str">
        <f>IF(B38="","",VLOOKUP(B38,data!$A$1:$CA$300,76,FALSE))</f>
        <v>0</v>
      </c>
      <c r="K38" s="310" t="str">
        <f>IF(B38="","",VLOOKUP(B38,data!$A$1:$CA$300,31,FALSE))</f>
        <v>×</v>
      </c>
      <c r="L38" s="307" t="str">
        <f>IF(B38="","",VLOOKUP(B38,data!$A$1:$CA$300,33,FALSE))</f>
        <v>×</v>
      </c>
      <c r="M38" s="310" t="str">
        <f>IF(B38="","",VLOOKUP(B38,data!$A$1:$CA$300,35,FALSE))</f>
        <v>×</v>
      </c>
      <c r="N38" s="307" t="str">
        <f>IF(B38="","",VLOOKUP(B38,data!$A$1:$CA$300,37,FALSE))</f>
        <v>×</v>
      </c>
      <c r="O38" s="310" t="str">
        <f>IF(B38="","",VLOOKUP(B38,data!$A$1:$CA$300,39,FALSE))</f>
        <v>×</v>
      </c>
      <c r="P38" s="307" t="str">
        <f>IF(B38="","",VLOOKUP(B38,data!$A$1:$CA$300,41,FALSE))</f>
        <v>×</v>
      </c>
      <c r="Q38" s="310" t="str">
        <f>IF(B38="","",VLOOKUP(B38,data!$A$1:$CA$300,43,FALSE))</f>
        <v>×</v>
      </c>
      <c r="R38" s="307" t="str">
        <f>IF(B38="","",VLOOKUP(B38,data!$A$1:$CA$300,45,FALSE))</f>
        <v>×</v>
      </c>
      <c r="S38" s="310" t="str">
        <f>IF(B38="","",VLOOKUP(B38,data!$A$1:$CA$300,47,FALSE))</f>
        <v>×</v>
      </c>
      <c r="T38" s="307" t="str">
        <f>IF(B38="","",VLOOKUP(B38,data!$A$1:$CA$300,49,FALSE))</f>
        <v>×</v>
      </c>
      <c r="U38" s="310" t="str">
        <f>IF(B38="","",VLOOKUP(B38,data!$A$1:$CA$300,51,FALSE))</f>
        <v>×</v>
      </c>
      <c r="V38" s="307" t="str">
        <f>IF(B38="","",VLOOKUP(B38,data!$A$1:$CA$300,53,FALSE))</f>
        <v>×</v>
      </c>
      <c r="W38" s="310" t="str">
        <f>IF(B38="","",VLOOKUP(B38,data!$A$1:$CA$300,55,FALSE))</f>
        <v>×</v>
      </c>
      <c r="X38" s="307" t="str">
        <f>IF(B38="","",VLOOKUP(B38,data!$A$1:$CA$300,57,FALSE))</f>
        <v>×</v>
      </c>
      <c r="Y38" s="310" t="str">
        <f>IF(B38="","",VLOOKUP(B38,data!$A$1:$CA$300,59,FALSE))</f>
        <v>×</v>
      </c>
      <c r="Z38" s="307" t="str">
        <f>IF(B38="","",VLOOKUP(B38,data!$A$1:$CA$300,61,FALSE))</f>
        <v>×</v>
      </c>
      <c r="AA38" s="308" t="str">
        <f>IF(B38="","",VLOOKUP(B38,data!$A$1:$CA$300,77,FALSE))</f>
        <v>五城目町
井川町
八郎潟町
大潟村
潟上市
男鹿市
秋田市
三種町</v>
      </c>
      <c r="AB38" s="309" t="str">
        <f>IF(B38="","",VLOOKUP(B38,data!$A$1:$CA$300,78,FALSE))</f>
        <v/>
      </c>
    </row>
    <row r="39" spans="2:28" ht="15" customHeight="1">
      <c r="B39" s="312"/>
      <c r="C39" s="51" t="s">
        <v>637</v>
      </c>
      <c r="D39" s="337" t="str">
        <f>IF(B38="","",VLOOKUP(B38,data!$A$1:$CA$300,10,FALSE))</f>
        <v>018-1601</v>
      </c>
      <c r="E39" s="338"/>
      <c r="F39" s="339"/>
      <c r="G39" s="314"/>
      <c r="H39" s="314"/>
      <c r="I39" s="314"/>
      <c r="J39" s="314"/>
      <c r="K39" s="310"/>
      <c r="L39" s="307"/>
      <c r="M39" s="310"/>
      <c r="N39" s="307"/>
      <c r="O39" s="310"/>
      <c r="P39" s="307"/>
      <c r="Q39" s="310"/>
      <c r="R39" s="307"/>
      <c r="S39" s="310"/>
      <c r="T39" s="307"/>
      <c r="U39" s="310"/>
      <c r="V39" s="307"/>
      <c r="W39" s="310"/>
      <c r="X39" s="307"/>
      <c r="Y39" s="310"/>
      <c r="Z39" s="307"/>
      <c r="AA39" s="308"/>
      <c r="AB39" s="309"/>
    </row>
    <row r="40" spans="2:28" ht="13.5" customHeight="1">
      <c r="B40" s="312"/>
      <c r="C40" s="315" t="s">
        <v>515</v>
      </c>
      <c r="D40" s="316" t="str">
        <f>IF(B38="","",VLOOKUP(B38,data!$A$1:$CA$300,11,FALSE))</f>
        <v>八郎潟町真坂字沢田122</v>
      </c>
      <c r="E40" s="317"/>
      <c r="F40" s="318"/>
      <c r="G40" s="314"/>
      <c r="H40" s="314"/>
      <c r="I40" s="314"/>
      <c r="J40" s="314"/>
      <c r="K40" s="310"/>
      <c r="L40" s="307"/>
      <c r="M40" s="310"/>
      <c r="N40" s="307"/>
      <c r="O40" s="310"/>
      <c r="P40" s="307"/>
      <c r="Q40" s="310"/>
      <c r="R40" s="307"/>
      <c r="S40" s="310"/>
      <c r="T40" s="307"/>
      <c r="U40" s="310"/>
      <c r="V40" s="307"/>
      <c r="W40" s="310"/>
      <c r="X40" s="307"/>
      <c r="Y40" s="310"/>
      <c r="Z40" s="307"/>
      <c r="AA40" s="308"/>
      <c r="AB40" s="309"/>
    </row>
    <row r="41" spans="2:28" ht="13.5" customHeight="1">
      <c r="B41" s="312"/>
      <c r="C41" s="315"/>
      <c r="D41" s="316"/>
      <c r="E41" s="317"/>
      <c r="F41" s="318"/>
      <c r="G41" s="314"/>
      <c r="H41" s="314"/>
      <c r="I41" s="314"/>
      <c r="J41" s="314"/>
      <c r="K41" s="310"/>
      <c r="L41" s="307"/>
      <c r="M41" s="310"/>
      <c r="N41" s="307"/>
      <c r="O41" s="310"/>
      <c r="P41" s="307"/>
      <c r="Q41" s="310"/>
      <c r="R41" s="307"/>
      <c r="S41" s="310"/>
      <c r="T41" s="307"/>
      <c r="U41" s="310"/>
      <c r="V41" s="307"/>
      <c r="W41" s="310"/>
      <c r="X41" s="307"/>
      <c r="Y41" s="310"/>
      <c r="Z41" s="307"/>
      <c r="AA41" s="308"/>
      <c r="AB41" s="309"/>
    </row>
    <row r="42" spans="2:28" ht="3.75" customHeight="1">
      <c r="B42" s="312"/>
      <c r="C42" s="51"/>
      <c r="D42" s="53"/>
      <c r="E42" s="55"/>
      <c r="F42" s="60"/>
      <c r="G42" s="314"/>
      <c r="H42" s="314"/>
      <c r="I42" s="314"/>
      <c r="J42" s="314"/>
      <c r="K42" s="310"/>
      <c r="L42" s="307"/>
      <c r="M42" s="310"/>
      <c r="N42" s="307"/>
      <c r="O42" s="310"/>
      <c r="P42" s="307"/>
      <c r="Q42" s="310"/>
      <c r="R42" s="307"/>
      <c r="S42" s="310"/>
      <c r="T42" s="307"/>
      <c r="U42" s="310"/>
      <c r="V42" s="307"/>
      <c r="W42" s="310"/>
      <c r="X42" s="307"/>
      <c r="Y42" s="310"/>
      <c r="Z42" s="307"/>
      <c r="AA42" s="308"/>
      <c r="AB42" s="309"/>
    </row>
    <row r="43" spans="2:28" ht="13.5" customHeight="1">
      <c r="B43" s="312"/>
      <c r="C43" s="51" t="s">
        <v>526</v>
      </c>
      <c r="D43" s="340" t="str">
        <f>IF(B38="","",VLOOKUP(B38,data!$A$1:$CA$300,12,FALSE))</f>
        <v>018-875-3810</v>
      </c>
      <c r="E43" s="341"/>
      <c r="F43" s="342"/>
      <c r="G43" s="314"/>
      <c r="H43" s="314"/>
      <c r="I43" s="314"/>
      <c r="J43" s="314"/>
      <c r="K43" s="310"/>
      <c r="L43" s="307"/>
      <c r="M43" s="310"/>
      <c r="N43" s="307"/>
      <c r="O43" s="310"/>
      <c r="P43" s="307"/>
      <c r="Q43" s="310"/>
      <c r="R43" s="307"/>
      <c r="S43" s="310"/>
      <c r="T43" s="307"/>
      <c r="U43" s="310"/>
      <c r="V43" s="307"/>
      <c r="W43" s="310"/>
      <c r="X43" s="307"/>
      <c r="Y43" s="310"/>
      <c r="Z43" s="307"/>
      <c r="AA43" s="308"/>
      <c r="AB43" s="309"/>
    </row>
    <row r="44" spans="2:28" ht="13.5" customHeight="1">
      <c r="B44" s="312"/>
      <c r="C44" s="51" t="s">
        <v>1184</v>
      </c>
      <c r="D44" s="340" t="str">
        <f>IF(B38="","",VLOOKUP(B38,data!$A$1:$CA$300,13,FALSE))</f>
        <v>018-855-4113</v>
      </c>
      <c r="E44" s="341"/>
      <c r="F44" s="342"/>
      <c r="G44" s="314"/>
      <c r="H44" s="314"/>
      <c r="I44" s="314"/>
      <c r="J44" s="314"/>
      <c r="K44" s="310"/>
      <c r="L44" s="307"/>
      <c r="M44" s="310"/>
      <c r="N44" s="307"/>
      <c r="O44" s="310"/>
      <c r="P44" s="307"/>
      <c r="Q44" s="310"/>
      <c r="R44" s="307"/>
      <c r="S44" s="310"/>
      <c r="T44" s="307"/>
      <c r="U44" s="310"/>
      <c r="V44" s="307"/>
      <c r="W44" s="310"/>
      <c r="X44" s="307"/>
      <c r="Y44" s="310"/>
      <c r="Z44" s="307"/>
      <c r="AA44" s="308"/>
      <c r="AB44" s="309"/>
    </row>
    <row r="45" spans="2:28" ht="3.75" customHeight="1">
      <c r="B45" s="312"/>
      <c r="C45" s="51"/>
      <c r="D45" s="53"/>
      <c r="E45" s="55"/>
      <c r="F45" s="60"/>
      <c r="G45" s="314"/>
      <c r="H45" s="314"/>
      <c r="I45" s="314"/>
      <c r="J45" s="314"/>
      <c r="K45" s="310"/>
      <c r="L45" s="307"/>
      <c r="M45" s="310"/>
      <c r="N45" s="307"/>
      <c r="O45" s="310"/>
      <c r="P45" s="307"/>
      <c r="Q45" s="310"/>
      <c r="R45" s="307"/>
      <c r="S45" s="310"/>
      <c r="T45" s="307"/>
      <c r="U45" s="310"/>
      <c r="V45" s="307"/>
      <c r="W45" s="310"/>
      <c r="X45" s="307"/>
      <c r="Y45" s="310"/>
      <c r="Z45" s="307"/>
      <c r="AA45" s="308"/>
      <c r="AB45" s="309"/>
    </row>
    <row r="46" spans="2:28" ht="13.5" customHeight="1">
      <c r="B46" s="312"/>
      <c r="C46" s="51" t="s">
        <v>326</v>
      </c>
      <c r="D46" s="54" t="str">
        <f>IF(B38="","",VLOOKUP(B38,data!$A$1:$CA$300,24,FALSE))</f>
        <v>08:30</v>
      </c>
      <c r="E46" s="57" t="s">
        <v>8</v>
      </c>
      <c r="F46" s="59" t="str">
        <f>IF(B38="","",VLOOKUP(B38,data!$A$1:$CA$300,25,FALSE))</f>
        <v>17:30</v>
      </c>
      <c r="G46" s="314"/>
      <c r="H46" s="314"/>
      <c r="I46" s="314"/>
      <c r="J46" s="314"/>
      <c r="K46" s="310"/>
      <c r="L46" s="307"/>
      <c r="M46" s="310"/>
      <c r="N46" s="307"/>
      <c r="O46" s="310"/>
      <c r="P46" s="307"/>
      <c r="Q46" s="310"/>
      <c r="R46" s="307"/>
      <c r="S46" s="310"/>
      <c r="T46" s="307"/>
      <c r="U46" s="310"/>
      <c r="V46" s="307"/>
      <c r="W46" s="310"/>
      <c r="X46" s="307"/>
      <c r="Y46" s="310"/>
      <c r="Z46" s="307"/>
      <c r="AA46" s="308"/>
      <c r="AB46" s="309"/>
    </row>
    <row r="47" spans="2:28" ht="27" customHeight="1">
      <c r="B47" s="313"/>
      <c r="C47" s="52" t="s">
        <v>1185</v>
      </c>
      <c r="D47" s="331" t="str">
        <f>IF(B38="","",VLOOKUP(B38,data!$A$1:$CA$300,26,FALSE))</f>
        <v>年中無休</v>
      </c>
      <c r="E47" s="332"/>
      <c r="F47" s="333"/>
      <c r="G47" s="314"/>
      <c r="H47" s="314"/>
      <c r="I47" s="314"/>
      <c r="J47" s="314"/>
      <c r="K47" s="310"/>
      <c r="L47" s="307"/>
      <c r="M47" s="310"/>
      <c r="N47" s="307"/>
      <c r="O47" s="310"/>
      <c r="P47" s="307"/>
      <c r="Q47" s="310"/>
      <c r="R47" s="307"/>
      <c r="S47" s="310"/>
      <c r="T47" s="307"/>
      <c r="U47" s="310"/>
      <c r="V47" s="307"/>
      <c r="W47" s="310"/>
      <c r="X47" s="307"/>
      <c r="Y47" s="310"/>
      <c r="Z47" s="307"/>
      <c r="AA47" s="308"/>
      <c r="AB47" s="309"/>
    </row>
    <row r="48" spans="2:28" ht="33.75" customHeight="1">
      <c r="B48" s="311">
        <v>85</v>
      </c>
      <c r="C48" s="50" t="s">
        <v>462</v>
      </c>
      <c r="D48" s="334" t="str">
        <f>IF(B48="","",VLOOKUP(B48,data!$A$1:$CA$300,9,FALSE))</f>
        <v>大潟村ケアハウス
ゆうゆう</v>
      </c>
      <c r="E48" s="335"/>
      <c r="F48" s="336"/>
      <c r="G48" s="314" t="str">
        <f>IF(B48="","",VLOOKUP(B48,data!$A$1:$CA$300,73,FALSE))</f>
        <v>17</v>
      </c>
      <c r="H48" s="314" t="str">
        <f>IF(B48="","",VLOOKUP(B48,data!$A$1:$CA$300,74,FALSE))</f>
        <v>15</v>
      </c>
      <c r="I48" s="314" t="str">
        <f>IF(B48="","",VLOOKUP(B48,data!$A$1:$CA$300,75,FALSE))</f>
        <v>2</v>
      </c>
      <c r="J48" s="314" t="str">
        <f>IF(B48="","",VLOOKUP(B48,data!$A$1:$CA$300,76,FALSE))</f>
        <v>0</v>
      </c>
      <c r="K48" s="310" t="str">
        <f>IF(B48="","",VLOOKUP(B48,data!$A$1:$CA$300,31,FALSE))</f>
        <v>×</v>
      </c>
      <c r="L48" s="307" t="str">
        <f>IF(B48="","",VLOOKUP(B48,data!$A$1:$CA$300,33,FALSE))</f>
        <v>×</v>
      </c>
      <c r="M48" s="310" t="str">
        <f>IF(B48="","",VLOOKUP(B48,data!$A$1:$CA$300,35,FALSE))</f>
        <v>要相談</v>
      </c>
      <c r="N48" s="307" t="str">
        <f>IF(B48="","",VLOOKUP(B48,data!$A$1:$CA$300,37,FALSE))</f>
        <v>×</v>
      </c>
      <c r="O48" s="310" t="str">
        <f>IF(B48="","",VLOOKUP(B48,data!$A$1:$CA$300,39,FALSE))</f>
        <v>×</v>
      </c>
      <c r="P48" s="307" t="str">
        <f>IF(B48="","",VLOOKUP(B48,data!$A$1:$CA$300,41,FALSE))</f>
        <v>×</v>
      </c>
      <c r="Q48" s="310" t="str">
        <f>IF(B48="","",VLOOKUP(B48,data!$A$1:$CA$300,43,FALSE))</f>
        <v>×</v>
      </c>
      <c r="R48" s="307" t="str">
        <f>IF(B48="","",VLOOKUP(B48,data!$A$1:$CA$300,45,FALSE))</f>
        <v>×</v>
      </c>
      <c r="S48" s="310" t="str">
        <f>IF(B48="","",VLOOKUP(B48,data!$A$1:$CA$300,47,FALSE))</f>
        <v>×</v>
      </c>
      <c r="T48" s="307" t="str">
        <f>IF(B48="","",VLOOKUP(B48,data!$A$1:$CA$300,49,FALSE))</f>
        <v>×</v>
      </c>
      <c r="U48" s="310" t="str">
        <f>IF(B48="","",VLOOKUP(B48,data!$A$1:$CA$300,51,FALSE))</f>
        <v>×</v>
      </c>
      <c r="V48" s="307" t="str">
        <f>IF(B48="","",VLOOKUP(B48,data!$A$1:$CA$300,53,FALSE))</f>
        <v>要相談</v>
      </c>
      <c r="W48" s="310" t="str">
        <f>IF(B48="","",VLOOKUP(B48,data!$A$1:$CA$300,55,FALSE))</f>
        <v>×</v>
      </c>
      <c r="X48" s="307" t="str">
        <f>IF(B48="","",VLOOKUP(B48,data!$A$1:$CA$300,57,FALSE))</f>
        <v>×</v>
      </c>
      <c r="Y48" s="310" t="str">
        <f>IF(B48="","",VLOOKUP(B48,data!$A$1:$CA$300,59,FALSE))</f>
        <v>○</v>
      </c>
      <c r="Z48" s="307" t="str">
        <f>IF(B48="","",VLOOKUP(B48,data!$A$1:$CA$300,61,FALSE))</f>
        <v>×</v>
      </c>
      <c r="AA48" s="308" t="str">
        <f>IF(B48="","",VLOOKUP(B48,data!$A$1:$CA$300,77,FALSE))</f>
        <v>なし</v>
      </c>
      <c r="AB48" s="309" t="str">
        <f>IF(B48="","",VLOOKUP(B48,data!$A$1:$CA$300,78,FALSE))</f>
        <v/>
      </c>
    </row>
    <row r="49" spans="2:28" ht="15" customHeight="1">
      <c r="B49" s="312"/>
      <c r="C49" s="51" t="s">
        <v>637</v>
      </c>
      <c r="D49" s="337" t="str">
        <f>IF(B48="","",VLOOKUP(B48,data!$A$1:$CA$300,10,FALSE))</f>
        <v>010-0445</v>
      </c>
      <c r="E49" s="338"/>
      <c r="F49" s="339"/>
      <c r="G49" s="314"/>
      <c r="H49" s="314"/>
      <c r="I49" s="314"/>
      <c r="J49" s="314"/>
      <c r="K49" s="310"/>
      <c r="L49" s="307"/>
      <c r="M49" s="310"/>
      <c r="N49" s="307"/>
      <c r="O49" s="310"/>
      <c r="P49" s="307"/>
      <c r="Q49" s="310"/>
      <c r="R49" s="307"/>
      <c r="S49" s="310"/>
      <c r="T49" s="307"/>
      <c r="U49" s="310"/>
      <c r="V49" s="307"/>
      <c r="W49" s="310"/>
      <c r="X49" s="307"/>
      <c r="Y49" s="310"/>
      <c r="Z49" s="307"/>
      <c r="AA49" s="308"/>
      <c r="AB49" s="309"/>
    </row>
    <row r="50" spans="2:28" ht="13.5" customHeight="1">
      <c r="B50" s="312"/>
      <c r="C50" s="315" t="s">
        <v>515</v>
      </c>
      <c r="D50" s="316" t="str">
        <f>IF(B48="","",VLOOKUP(B48,data!$A$1:$CA$300,11,FALSE))</f>
        <v>大潟村字西3-3</v>
      </c>
      <c r="E50" s="317"/>
      <c r="F50" s="318"/>
      <c r="G50" s="314"/>
      <c r="H50" s="314"/>
      <c r="I50" s="314"/>
      <c r="J50" s="314"/>
      <c r="K50" s="310"/>
      <c r="L50" s="307"/>
      <c r="M50" s="310"/>
      <c r="N50" s="307"/>
      <c r="O50" s="310"/>
      <c r="P50" s="307"/>
      <c r="Q50" s="310"/>
      <c r="R50" s="307"/>
      <c r="S50" s="310"/>
      <c r="T50" s="307"/>
      <c r="U50" s="310"/>
      <c r="V50" s="307"/>
      <c r="W50" s="310"/>
      <c r="X50" s="307"/>
      <c r="Y50" s="310"/>
      <c r="Z50" s="307"/>
      <c r="AA50" s="308"/>
      <c r="AB50" s="309"/>
    </row>
    <row r="51" spans="2:28" ht="13.5" customHeight="1">
      <c r="B51" s="312"/>
      <c r="C51" s="315"/>
      <c r="D51" s="316"/>
      <c r="E51" s="317"/>
      <c r="F51" s="318"/>
      <c r="G51" s="314"/>
      <c r="H51" s="314"/>
      <c r="I51" s="314"/>
      <c r="J51" s="314"/>
      <c r="K51" s="310"/>
      <c r="L51" s="307"/>
      <c r="M51" s="310"/>
      <c r="N51" s="307"/>
      <c r="O51" s="310"/>
      <c r="P51" s="307"/>
      <c r="Q51" s="310"/>
      <c r="R51" s="307"/>
      <c r="S51" s="310"/>
      <c r="T51" s="307"/>
      <c r="U51" s="310"/>
      <c r="V51" s="307"/>
      <c r="W51" s="310"/>
      <c r="X51" s="307"/>
      <c r="Y51" s="310"/>
      <c r="Z51" s="307"/>
      <c r="AA51" s="308"/>
      <c r="AB51" s="309"/>
    </row>
    <row r="52" spans="2:28" ht="3.75" customHeight="1">
      <c r="B52" s="312"/>
      <c r="C52" s="51"/>
      <c r="D52" s="53"/>
      <c r="E52" s="55"/>
      <c r="F52" s="60"/>
      <c r="G52" s="314"/>
      <c r="H52" s="314"/>
      <c r="I52" s="314"/>
      <c r="J52" s="314"/>
      <c r="K52" s="310"/>
      <c r="L52" s="307"/>
      <c r="M52" s="310"/>
      <c r="N52" s="307"/>
      <c r="O52" s="310"/>
      <c r="P52" s="307"/>
      <c r="Q52" s="310"/>
      <c r="R52" s="307"/>
      <c r="S52" s="310"/>
      <c r="T52" s="307"/>
      <c r="U52" s="310"/>
      <c r="V52" s="307"/>
      <c r="W52" s="310"/>
      <c r="X52" s="307"/>
      <c r="Y52" s="310"/>
      <c r="Z52" s="307"/>
      <c r="AA52" s="308"/>
      <c r="AB52" s="309"/>
    </row>
    <row r="53" spans="2:28" ht="13.5" customHeight="1">
      <c r="B53" s="312"/>
      <c r="C53" s="51" t="s">
        <v>526</v>
      </c>
      <c r="D53" s="340" t="str">
        <f>IF(B48="","",VLOOKUP(B48,data!$A$1:$CA$300,12,FALSE))</f>
        <v>0185-22-4311</v>
      </c>
      <c r="E53" s="341"/>
      <c r="F53" s="342"/>
      <c r="G53" s="314"/>
      <c r="H53" s="314"/>
      <c r="I53" s="314"/>
      <c r="J53" s="314"/>
      <c r="K53" s="310"/>
      <c r="L53" s="307"/>
      <c r="M53" s="310"/>
      <c r="N53" s="307"/>
      <c r="O53" s="310"/>
      <c r="P53" s="307"/>
      <c r="Q53" s="310"/>
      <c r="R53" s="307"/>
      <c r="S53" s="310"/>
      <c r="T53" s="307"/>
      <c r="U53" s="310"/>
      <c r="V53" s="307"/>
      <c r="W53" s="310"/>
      <c r="X53" s="307"/>
      <c r="Y53" s="310"/>
      <c r="Z53" s="307"/>
      <c r="AA53" s="308"/>
      <c r="AB53" s="309"/>
    </row>
    <row r="54" spans="2:28" ht="13.5" customHeight="1">
      <c r="B54" s="312"/>
      <c r="C54" s="51" t="s">
        <v>1184</v>
      </c>
      <c r="D54" s="340" t="str">
        <f>IF(B48="","",VLOOKUP(B48,data!$A$1:$CA$300,13,FALSE))</f>
        <v>0185-22-4555</v>
      </c>
      <c r="E54" s="341"/>
      <c r="F54" s="342"/>
      <c r="G54" s="314"/>
      <c r="H54" s="314"/>
      <c r="I54" s="314"/>
      <c r="J54" s="314"/>
      <c r="K54" s="310"/>
      <c r="L54" s="307"/>
      <c r="M54" s="310"/>
      <c r="N54" s="307"/>
      <c r="O54" s="310"/>
      <c r="P54" s="307"/>
      <c r="Q54" s="310"/>
      <c r="R54" s="307"/>
      <c r="S54" s="310"/>
      <c r="T54" s="307"/>
      <c r="U54" s="310"/>
      <c r="V54" s="307"/>
      <c r="W54" s="310"/>
      <c r="X54" s="307"/>
      <c r="Y54" s="310"/>
      <c r="Z54" s="307"/>
      <c r="AA54" s="308"/>
      <c r="AB54" s="309"/>
    </row>
    <row r="55" spans="2:28" ht="3.75" customHeight="1">
      <c r="B55" s="312"/>
      <c r="C55" s="51"/>
      <c r="D55" s="53"/>
      <c r="E55" s="55"/>
      <c r="F55" s="60"/>
      <c r="G55" s="314"/>
      <c r="H55" s="314"/>
      <c r="I55" s="314"/>
      <c r="J55" s="314"/>
      <c r="K55" s="310"/>
      <c r="L55" s="307"/>
      <c r="M55" s="310"/>
      <c r="N55" s="307"/>
      <c r="O55" s="310"/>
      <c r="P55" s="307"/>
      <c r="Q55" s="310"/>
      <c r="R55" s="307"/>
      <c r="S55" s="310"/>
      <c r="T55" s="307"/>
      <c r="U55" s="310"/>
      <c r="V55" s="307"/>
      <c r="W55" s="310"/>
      <c r="X55" s="307"/>
      <c r="Y55" s="310"/>
      <c r="Z55" s="307"/>
      <c r="AA55" s="308"/>
      <c r="AB55" s="309"/>
    </row>
    <row r="56" spans="2:28" ht="13.5" customHeight="1">
      <c r="B56" s="312"/>
      <c r="C56" s="51" t="s">
        <v>326</v>
      </c>
      <c r="D56" s="54" t="str">
        <f>IF(B48="","",VLOOKUP(B48,data!$A$1:$CA$300,24,FALSE))</f>
        <v>08:30</v>
      </c>
      <c r="E56" s="57" t="s">
        <v>8</v>
      </c>
      <c r="F56" s="59" t="str">
        <f>IF(B48="","",VLOOKUP(B48,data!$A$1:$CA$300,25,FALSE))</f>
        <v>17:30</v>
      </c>
      <c r="G56" s="314"/>
      <c r="H56" s="314"/>
      <c r="I56" s="314"/>
      <c r="J56" s="314"/>
      <c r="K56" s="310"/>
      <c r="L56" s="307"/>
      <c r="M56" s="310"/>
      <c r="N56" s="307"/>
      <c r="O56" s="310"/>
      <c r="P56" s="307"/>
      <c r="Q56" s="310"/>
      <c r="R56" s="307"/>
      <c r="S56" s="310"/>
      <c r="T56" s="307"/>
      <c r="U56" s="310"/>
      <c r="V56" s="307"/>
      <c r="W56" s="310"/>
      <c r="X56" s="307"/>
      <c r="Y56" s="310"/>
      <c r="Z56" s="307"/>
      <c r="AA56" s="308"/>
      <c r="AB56" s="309"/>
    </row>
    <row r="57" spans="2:28" ht="27" customHeight="1">
      <c r="B57" s="313"/>
      <c r="C57" s="52" t="s">
        <v>1185</v>
      </c>
      <c r="D57" s="331" t="str">
        <f>IF(B48="","",VLOOKUP(B48,data!$A$1:$CA$300,26,FALSE))</f>
        <v>年中無休</v>
      </c>
      <c r="E57" s="332"/>
      <c r="F57" s="333"/>
      <c r="G57" s="314"/>
      <c r="H57" s="314"/>
      <c r="I57" s="314"/>
      <c r="J57" s="314"/>
      <c r="K57" s="310"/>
      <c r="L57" s="307"/>
      <c r="M57" s="310"/>
      <c r="N57" s="307"/>
      <c r="O57" s="310"/>
      <c r="P57" s="307"/>
      <c r="Q57" s="310"/>
      <c r="R57" s="307"/>
      <c r="S57" s="310"/>
      <c r="T57" s="307"/>
      <c r="U57" s="310"/>
      <c r="V57" s="307"/>
      <c r="W57" s="310"/>
      <c r="X57" s="307"/>
      <c r="Y57" s="310"/>
      <c r="Z57" s="307"/>
      <c r="AA57" s="308"/>
      <c r="AB57" s="309"/>
    </row>
  </sheetData>
  <mergeCells count="176">
    <mergeCell ref="H1:J1"/>
    <mergeCell ref="K1:Z1"/>
    <mergeCell ref="D8:F8"/>
    <mergeCell ref="D9:F9"/>
    <mergeCell ref="D13:F13"/>
    <mergeCell ref="D14:F14"/>
    <mergeCell ref="D17:F17"/>
    <mergeCell ref="D18:F18"/>
    <mergeCell ref="D19:F19"/>
    <mergeCell ref="H2:H7"/>
    <mergeCell ref="I2:I7"/>
    <mergeCell ref="J2:J7"/>
    <mergeCell ref="K2:K7"/>
    <mergeCell ref="L2:L7"/>
    <mergeCell ref="M2:M7"/>
    <mergeCell ref="N2:N7"/>
    <mergeCell ref="O2:O7"/>
    <mergeCell ref="P2:P7"/>
    <mergeCell ref="Q2:Q7"/>
    <mergeCell ref="R2:R7"/>
    <mergeCell ref="S2:S7"/>
    <mergeCell ref="T2:T7"/>
    <mergeCell ref="U2:U7"/>
    <mergeCell ref="V2:V7"/>
    <mergeCell ref="X8:X17"/>
    <mergeCell ref="Y8:Y17"/>
    <mergeCell ref="Z8:Z17"/>
    <mergeCell ref="D39:F39"/>
    <mergeCell ref="D43:F43"/>
    <mergeCell ref="D44:F44"/>
    <mergeCell ref="D47:F47"/>
    <mergeCell ref="D48:F48"/>
    <mergeCell ref="D49:F49"/>
    <mergeCell ref="D23:F23"/>
    <mergeCell ref="D24:F24"/>
    <mergeCell ref="D27:F27"/>
    <mergeCell ref="D28:F28"/>
    <mergeCell ref="D29:F29"/>
    <mergeCell ref="D33:F33"/>
    <mergeCell ref="D34:F34"/>
    <mergeCell ref="D37:F37"/>
    <mergeCell ref="D38:F38"/>
    <mergeCell ref="O38:O47"/>
    <mergeCell ref="P38:P47"/>
    <mergeCell ref="Q38:Q47"/>
    <mergeCell ref="R38:R47"/>
    <mergeCell ref="S38:S47"/>
    <mergeCell ref="T38:T47"/>
    <mergeCell ref="C10:C11"/>
    <mergeCell ref="D10:F11"/>
    <mergeCell ref="C20:C21"/>
    <mergeCell ref="D20:F21"/>
    <mergeCell ref="C30:C31"/>
    <mergeCell ref="D30:F31"/>
    <mergeCell ref="U8:U17"/>
    <mergeCell ref="V8:V17"/>
    <mergeCell ref="W8:W17"/>
    <mergeCell ref="B1:B7"/>
    <mergeCell ref="C1:F7"/>
    <mergeCell ref="G1:G7"/>
    <mergeCell ref="AA1:AA7"/>
    <mergeCell ref="AB1:AB7"/>
    <mergeCell ref="B8:B17"/>
    <mergeCell ref="G8:G17"/>
    <mergeCell ref="H8:H17"/>
    <mergeCell ref="I8:I17"/>
    <mergeCell ref="J8:J17"/>
    <mergeCell ref="K8:K17"/>
    <mergeCell ref="L8:L17"/>
    <mergeCell ref="M8:M17"/>
    <mergeCell ref="N8:N17"/>
    <mergeCell ref="O8:O17"/>
    <mergeCell ref="P8:P17"/>
    <mergeCell ref="Q8:Q17"/>
    <mergeCell ref="R8:R17"/>
    <mergeCell ref="S8:S17"/>
    <mergeCell ref="T8:T17"/>
    <mergeCell ref="W2:W7"/>
    <mergeCell ref="X2:X7"/>
    <mergeCell ref="Y2:Y7"/>
    <mergeCell ref="Z2:Z7"/>
    <mergeCell ref="AA8:AA17"/>
    <mergeCell ref="AB8:AB17"/>
    <mergeCell ref="B18:B27"/>
    <mergeCell ref="G18:G27"/>
    <mergeCell ref="H18:H27"/>
    <mergeCell ref="I18:I27"/>
    <mergeCell ref="J18:J27"/>
    <mergeCell ref="K18:K27"/>
    <mergeCell ref="L18:L27"/>
    <mergeCell ref="M18:M27"/>
    <mergeCell ref="N18:N27"/>
    <mergeCell ref="O18:O27"/>
    <mergeCell ref="P18:P27"/>
    <mergeCell ref="Q18:Q27"/>
    <mergeCell ref="R18:R27"/>
    <mergeCell ref="S18:S27"/>
    <mergeCell ref="T18:T27"/>
    <mergeCell ref="U18:U27"/>
    <mergeCell ref="V18:V27"/>
    <mergeCell ref="W18:W27"/>
    <mergeCell ref="X18:X27"/>
    <mergeCell ref="Y18:Y27"/>
    <mergeCell ref="Z18:Z27"/>
    <mergeCell ref="AA18:AA27"/>
    <mergeCell ref="AB18:AB27"/>
    <mergeCell ref="B28:B37"/>
    <mergeCell ref="G28:G37"/>
    <mergeCell ref="H28:H37"/>
    <mergeCell ref="I28:I37"/>
    <mergeCell ref="J28:J37"/>
    <mergeCell ref="K28:K37"/>
    <mergeCell ref="L28:L37"/>
    <mergeCell ref="M28:M37"/>
    <mergeCell ref="N28:N37"/>
    <mergeCell ref="O28:O37"/>
    <mergeCell ref="P28:P37"/>
    <mergeCell ref="Q28:Q37"/>
    <mergeCell ref="R28:R37"/>
    <mergeCell ref="S28:S37"/>
    <mergeCell ref="T28:T37"/>
    <mergeCell ref="U28:U37"/>
    <mergeCell ref="V28:V37"/>
    <mergeCell ref="W28:W37"/>
    <mergeCell ref="X28:X37"/>
    <mergeCell ref="Y28:Y37"/>
    <mergeCell ref="Z28:Z37"/>
    <mergeCell ref="AA28:AA37"/>
    <mergeCell ref="AB28:AB37"/>
    <mergeCell ref="B38:B47"/>
    <mergeCell ref="G38:G47"/>
    <mergeCell ref="H38:H47"/>
    <mergeCell ref="I38:I47"/>
    <mergeCell ref="J38:J47"/>
    <mergeCell ref="K38:K47"/>
    <mergeCell ref="L38:L47"/>
    <mergeCell ref="M38:M47"/>
    <mergeCell ref="N38:N47"/>
    <mergeCell ref="C40:C41"/>
    <mergeCell ref="D40:F41"/>
    <mergeCell ref="U38:U47"/>
    <mergeCell ref="V38:V47"/>
    <mergeCell ref="W38:W47"/>
    <mergeCell ref="O48:O57"/>
    <mergeCell ref="P48:P57"/>
    <mergeCell ref="Q48:Q57"/>
    <mergeCell ref="R48:R57"/>
    <mergeCell ref="S48:S57"/>
    <mergeCell ref="T48:T57"/>
    <mergeCell ref="U48:U57"/>
    <mergeCell ref="V48:V57"/>
    <mergeCell ref="W48:W57"/>
    <mergeCell ref="B48:B57"/>
    <mergeCell ref="G48:G57"/>
    <mergeCell ref="H48:H57"/>
    <mergeCell ref="I48:I57"/>
    <mergeCell ref="J48:J57"/>
    <mergeCell ref="K48:K57"/>
    <mergeCell ref="L48:L57"/>
    <mergeCell ref="M48:M57"/>
    <mergeCell ref="N48:N57"/>
    <mergeCell ref="C50:C51"/>
    <mergeCell ref="D50:F51"/>
    <mergeCell ref="D53:F53"/>
    <mergeCell ref="D54:F54"/>
    <mergeCell ref="D57:F57"/>
    <mergeCell ref="Y48:Y57"/>
    <mergeCell ref="Z48:Z57"/>
    <mergeCell ref="AA48:AA57"/>
    <mergeCell ref="AB48:AB57"/>
    <mergeCell ref="X38:X47"/>
    <mergeCell ref="Y38:Y47"/>
    <mergeCell ref="Z38:Z47"/>
    <mergeCell ref="AA38:AA47"/>
    <mergeCell ref="AB38:AB47"/>
    <mergeCell ref="X48:X57"/>
  </mergeCells>
  <phoneticPr fontId="17"/>
  <pageMargins left="0.50314960629921257" right="0.50314960629921257" top="0.35629921259842523" bottom="0.35629921259842523"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37</vt:i4>
      </vt:variant>
    </vt:vector>
  </HeadingPairs>
  <TitlesOfParts>
    <vt:vector size="60" baseType="lpstr">
      <vt:lpstr>目次</vt:lpstr>
      <vt:lpstr>医療機関</vt:lpstr>
      <vt:lpstr>歯科診療所</vt:lpstr>
      <vt:lpstr>薬局</vt:lpstr>
      <vt:lpstr>特養</vt:lpstr>
      <vt:lpstr>老健</vt:lpstr>
      <vt:lpstr>地域密着</vt:lpstr>
      <vt:lpstr>GH</vt:lpstr>
      <vt:lpstr>養護・ケアハウス</vt:lpstr>
      <vt:lpstr>SS</vt:lpstr>
      <vt:lpstr>小多機</vt:lpstr>
      <vt:lpstr>認知症対応型通所介護</vt:lpstr>
      <vt:lpstr>地域密着型通所介護</vt:lpstr>
      <vt:lpstr>DS</vt:lpstr>
      <vt:lpstr>通所リハ</vt:lpstr>
      <vt:lpstr>訪問看護</vt:lpstr>
      <vt:lpstr>定期巡回</vt:lpstr>
      <vt:lpstr>訪問介護</vt:lpstr>
      <vt:lpstr>訪問リハビリ</vt:lpstr>
      <vt:lpstr>福祉用具</vt:lpstr>
      <vt:lpstr>居宅</vt:lpstr>
      <vt:lpstr>包括</vt:lpstr>
      <vt:lpstr>data</vt:lpstr>
      <vt:lpstr>DS!Print_Area</vt:lpstr>
      <vt:lpstr>GH!Print_Area</vt:lpstr>
      <vt:lpstr>居宅!Print_Area</vt:lpstr>
      <vt:lpstr>小多機!Print_Area</vt:lpstr>
      <vt:lpstr>地域密着!Print_Area</vt:lpstr>
      <vt:lpstr>地域密着型通所介護!Print_Area</vt:lpstr>
      <vt:lpstr>定期巡回!Print_Area</vt:lpstr>
      <vt:lpstr>特養!Print_Area</vt:lpstr>
      <vt:lpstr>認知症対応型通所介護!Print_Area</vt:lpstr>
      <vt:lpstr>福祉用具!Print_Area</vt:lpstr>
      <vt:lpstr>包括!Print_Area</vt:lpstr>
      <vt:lpstr>訪問介護!Print_Area</vt:lpstr>
      <vt:lpstr>訪問看護!Print_Area</vt:lpstr>
      <vt:lpstr>養護・ケアハウス!Print_Area</vt:lpstr>
      <vt:lpstr>老健!Print_Area</vt:lpstr>
      <vt:lpstr>DS!Print_Titles</vt:lpstr>
      <vt:lpstr>GH!Print_Titles</vt:lpstr>
      <vt:lpstr>SS!Print_Titles</vt:lpstr>
      <vt:lpstr>医療機関!Print_Titles</vt:lpstr>
      <vt:lpstr>居宅!Print_Titles</vt:lpstr>
      <vt:lpstr>歯科診療所!Print_Titles</vt:lpstr>
      <vt:lpstr>小多機!Print_Titles</vt:lpstr>
      <vt:lpstr>地域密着!Print_Titles</vt:lpstr>
      <vt:lpstr>地域密着型通所介護!Print_Titles</vt:lpstr>
      <vt:lpstr>通所リハ!Print_Titles</vt:lpstr>
      <vt:lpstr>定期巡回!Print_Titles</vt:lpstr>
      <vt:lpstr>特養!Print_Titles</vt:lpstr>
      <vt:lpstr>認知症対応型通所介護!Print_Titles</vt:lpstr>
      <vt:lpstr>福祉用具!Print_Titles</vt:lpstr>
      <vt:lpstr>包括!Print_Titles</vt:lpstr>
      <vt:lpstr>訪問リハビリ!Print_Titles</vt:lpstr>
      <vt:lpstr>訪問介護!Print_Titles</vt:lpstr>
      <vt:lpstr>訪問看護!Print_Titles</vt:lpstr>
      <vt:lpstr>目次!Print_Titles</vt:lpstr>
      <vt:lpstr>薬局!Print_Titles</vt:lpstr>
      <vt:lpstr>養護・ケアハウス!Print_Titles</vt:lpstr>
      <vt:lpstr>老健!Print_Titles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石黒 聡子</dc:creator>
  <cp:lastModifiedBy>konno ruka</cp:lastModifiedBy>
  <cp:lastPrinted>2026-04-20T02:09:07Z</cp:lastPrinted>
  <dcterms:created xsi:type="dcterms:W3CDTF">2024-12-27T07:12:27Z</dcterms:created>
  <dcterms:modified xsi:type="dcterms:W3CDTF">2026-04-20T06:35:30Z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3.1.3.0</vt:lpwstr>
      <vt:lpwstr>3.1.6.0</vt:lpwstr>
    </vt:vector>
  </property>
  <property fmtid="{DCFEDD21-7773-49B2-8022-6FC58DB5260B}" pid="3" name="LastSavedVersion">
    <vt:lpwstr>3.1.6.0</vt:lpwstr>
  </property>
  <property fmtid="{DCFEDD21-7773-49B2-8022-6FC58DB5260B}" pid="4" name="LastSavedDate">
    <vt:filetime>2025-03-21T07:29:42Z</vt:filetime>
  </property>
</Properties>
</file>