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Administrator\Desktop\HP用国保試算エクセル表\"/>
    </mc:Choice>
  </mc:AlternateContent>
  <xr:revisionPtr revIDLastSave="0" documentId="13_ncr:1_{0368C883-00E8-411F-AA34-C02324365274}" xr6:coauthVersionLast="47" xr6:coauthVersionMax="47" xr10:uidLastSave="{00000000-0000-0000-0000-000000000000}"/>
  <bookViews>
    <workbookView xWindow="-120" yWindow="-120" windowWidth="20730" windowHeight="11160" xr2:uid="{CCF38C13-31C1-4E96-BEA1-D56BAC408EA5}"/>
  </bookViews>
  <sheets>
    <sheet name="試算" sheetId="10" r:id="rId1"/>
    <sheet name="記載例" sheetId="1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5" i="10" l="1"/>
  <c r="F55" i="12"/>
  <c r="D52" i="12"/>
  <c r="L48" i="12"/>
  <c r="K48" i="12"/>
  <c r="C52" i="12" s="1"/>
  <c r="G48" i="12"/>
  <c r="C44" i="12"/>
  <c r="F44" i="12" s="1"/>
  <c r="F43" i="12"/>
  <c r="C43" i="12"/>
  <c r="D43" i="12" s="1"/>
  <c r="G43" i="12" s="1"/>
  <c r="F42" i="12"/>
  <c r="D42" i="12"/>
  <c r="C42" i="12"/>
  <c r="D41" i="12"/>
  <c r="C41" i="12"/>
  <c r="F41" i="12" s="1"/>
  <c r="C40" i="12"/>
  <c r="F40" i="12" s="1"/>
  <c r="F39" i="12"/>
  <c r="C39" i="12"/>
  <c r="D39" i="12" s="1"/>
  <c r="G39" i="12" s="1"/>
  <c r="F38" i="12"/>
  <c r="D38" i="12"/>
  <c r="C38" i="12"/>
  <c r="D37" i="12"/>
  <c r="C37" i="12"/>
  <c r="E37" i="12" s="1"/>
  <c r="D36" i="12"/>
  <c r="C36" i="12"/>
  <c r="F36" i="12" s="1"/>
  <c r="C35" i="12"/>
  <c r="E35" i="12" s="1"/>
  <c r="C34" i="12"/>
  <c r="F34" i="12" s="1"/>
  <c r="F33" i="12"/>
  <c r="C33" i="12"/>
  <c r="E33" i="12" s="1"/>
  <c r="O24" i="12"/>
  <c r="D21" i="12"/>
  <c r="J48" i="12" s="1"/>
  <c r="E19" i="12"/>
  <c r="F19" i="12" s="1"/>
  <c r="E18" i="12"/>
  <c r="A60" i="12" s="1"/>
  <c r="E17" i="12"/>
  <c r="F17" i="12" s="1"/>
  <c r="F16" i="12"/>
  <c r="L16" i="12" s="1"/>
  <c r="E16" i="12"/>
  <c r="A58" i="12" s="1"/>
  <c r="E15" i="12"/>
  <c r="A57" i="12" s="1"/>
  <c r="F14" i="12"/>
  <c r="J14" i="12" s="1"/>
  <c r="E14" i="12"/>
  <c r="E13" i="12"/>
  <c r="H48" i="12" s="1"/>
  <c r="E12" i="12"/>
  <c r="F12" i="12" s="1"/>
  <c r="E11" i="12"/>
  <c r="F11" i="12" s="1"/>
  <c r="E10" i="12"/>
  <c r="F10" i="12" s="1"/>
  <c r="E9" i="12"/>
  <c r="F9" i="12" s="1"/>
  <c r="E8" i="12"/>
  <c r="F8" i="12" s="1"/>
  <c r="G41" i="12" l="1"/>
  <c r="F18" i="12"/>
  <c r="J18" i="12" s="1"/>
  <c r="D34" i="12"/>
  <c r="G34" i="12" s="1"/>
  <c r="D35" i="12"/>
  <c r="E36" i="12"/>
  <c r="G36" i="12" s="1"/>
  <c r="F37" i="12"/>
  <c r="D40" i="12"/>
  <c r="G40" i="12" s="1"/>
  <c r="D44" i="12"/>
  <c r="G44" i="12" s="1"/>
  <c r="D33" i="12"/>
  <c r="E34" i="12"/>
  <c r="E45" i="12" s="1"/>
  <c r="F35" i="12"/>
  <c r="G37" i="12"/>
  <c r="L14" i="12"/>
  <c r="M14" i="12" s="1"/>
  <c r="F45" i="12"/>
  <c r="G38" i="12"/>
  <c r="G42" i="12"/>
  <c r="G35" i="12"/>
  <c r="K11" i="12"/>
  <c r="J11" i="12"/>
  <c r="L11" i="12"/>
  <c r="L19" i="12"/>
  <c r="J19" i="12"/>
  <c r="G33" i="12"/>
  <c r="K9" i="12"/>
  <c r="L9" i="12"/>
  <c r="J9" i="12"/>
  <c r="J10" i="12"/>
  <c r="L10" i="12"/>
  <c r="K10" i="12"/>
  <c r="M10" i="12" s="1"/>
  <c r="J8" i="12"/>
  <c r="L8" i="12"/>
  <c r="F21" i="12"/>
  <c r="K8" i="12"/>
  <c r="L12" i="12"/>
  <c r="J12" i="12"/>
  <c r="K12" i="12"/>
  <c r="M12" i="12" s="1"/>
  <c r="L17" i="12"/>
  <c r="J17" i="12"/>
  <c r="H36" i="12"/>
  <c r="H34" i="12"/>
  <c r="H44" i="12"/>
  <c r="H43" i="12"/>
  <c r="H42" i="12"/>
  <c r="H41" i="12"/>
  <c r="H40" i="12"/>
  <c r="H39" i="12"/>
  <c r="H38" i="12"/>
  <c r="H37" i="12"/>
  <c r="H35" i="12"/>
  <c r="H33" i="12"/>
  <c r="L18" i="12"/>
  <c r="M18" i="12" s="1"/>
  <c r="E21" i="12"/>
  <c r="F52" i="12"/>
  <c r="G52" i="12" s="1"/>
  <c r="F13" i="12"/>
  <c r="J16" i="12"/>
  <c r="M16" i="12" s="1"/>
  <c r="D45" i="12"/>
  <c r="A56" i="12"/>
  <c r="A62" i="12" s="1"/>
  <c r="A61" i="12"/>
  <c r="F15" i="12"/>
  <c r="D44" i="10"/>
  <c r="D43" i="10"/>
  <c r="D42" i="10"/>
  <c r="D40" i="10"/>
  <c r="D39" i="10"/>
  <c r="D38" i="10"/>
  <c r="D37" i="10"/>
  <c r="D36" i="10"/>
  <c r="D35" i="10"/>
  <c r="D34" i="10"/>
  <c r="F55" i="10"/>
  <c r="L48" i="10"/>
  <c r="D52" i="10" s="1"/>
  <c r="K48" i="10"/>
  <c r="F52" i="10" s="1"/>
  <c r="G48" i="10"/>
  <c r="F44" i="10"/>
  <c r="C44" i="10"/>
  <c r="G44" i="10" s="1"/>
  <c r="F43" i="10"/>
  <c r="C43" i="10"/>
  <c r="F42" i="10"/>
  <c r="C42" i="10"/>
  <c r="G42" i="10" s="1"/>
  <c r="C41" i="10"/>
  <c r="D41" i="10" s="1"/>
  <c r="F40" i="10"/>
  <c r="C40" i="10"/>
  <c r="G40" i="10" s="1"/>
  <c r="F39" i="10"/>
  <c r="C39" i="10"/>
  <c r="F38" i="10"/>
  <c r="C38" i="10"/>
  <c r="C37" i="10"/>
  <c r="F37" i="10" s="1"/>
  <c r="F36" i="10"/>
  <c r="E36" i="10"/>
  <c r="C36" i="10"/>
  <c r="G36" i="10" s="1"/>
  <c r="C35" i="10"/>
  <c r="F35" i="10" s="1"/>
  <c r="F34" i="10"/>
  <c r="E34" i="10"/>
  <c r="C34" i="10"/>
  <c r="G34" i="10" s="1"/>
  <c r="C33" i="10"/>
  <c r="F33" i="10" s="1"/>
  <c r="O24" i="10"/>
  <c r="D21" i="10"/>
  <c r="J48" i="10" s="1"/>
  <c r="F19" i="10"/>
  <c r="L19" i="10" s="1"/>
  <c r="E19" i="10"/>
  <c r="A61" i="10" s="1"/>
  <c r="E18" i="10"/>
  <c r="F18" i="10" s="1"/>
  <c r="E17" i="10"/>
  <c r="F17" i="10" s="1"/>
  <c r="E16" i="10"/>
  <c r="F16" i="10" s="1"/>
  <c r="F15" i="10"/>
  <c r="L15" i="10" s="1"/>
  <c r="E15" i="10"/>
  <c r="A57" i="10" s="1"/>
  <c r="E14" i="10"/>
  <c r="F14" i="10" s="1"/>
  <c r="E13" i="10"/>
  <c r="H48" i="10" s="1"/>
  <c r="F12" i="10"/>
  <c r="L12" i="10" s="1"/>
  <c r="E12" i="10"/>
  <c r="E11" i="10"/>
  <c r="F11" i="10" s="1"/>
  <c r="F10" i="10"/>
  <c r="L10" i="10" s="1"/>
  <c r="E10" i="10"/>
  <c r="E9" i="10"/>
  <c r="E8" i="10"/>
  <c r="F8" i="10" s="1"/>
  <c r="L8" i="10" s="1"/>
  <c r="F41" i="10" l="1"/>
  <c r="M19" i="12"/>
  <c r="M11" i="12"/>
  <c r="L40" i="12"/>
  <c r="J40" i="12"/>
  <c r="L41" i="12"/>
  <c r="J41" i="12"/>
  <c r="M41" i="12" s="1"/>
  <c r="L15" i="12"/>
  <c r="J15" i="12"/>
  <c r="M15" i="12" s="1"/>
  <c r="L38" i="12"/>
  <c r="J38" i="12"/>
  <c r="M38" i="12" s="1"/>
  <c r="L42" i="12"/>
  <c r="J42" i="12"/>
  <c r="J36" i="12"/>
  <c r="L36" i="12"/>
  <c r="K36" i="12"/>
  <c r="M9" i="12"/>
  <c r="L35" i="12"/>
  <c r="K35" i="12"/>
  <c r="J35" i="12"/>
  <c r="L44" i="12"/>
  <c r="J44" i="12"/>
  <c r="K21" i="12"/>
  <c r="M8" i="12"/>
  <c r="L37" i="12"/>
  <c r="K37" i="12"/>
  <c r="J37" i="12"/>
  <c r="J34" i="12"/>
  <c r="L34" i="12"/>
  <c r="K34" i="12"/>
  <c r="L13" i="12"/>
  <c r="L21" i="12" s="1"/>
  <c r="J13" i="12"/>
  <c r="L33" i="12"/>
  <c r="H52" i="12"/>
  <c r="K33" i="12"/>
  <c r="J33" i="12"/>
  <c r="L39" i="12"/>
  <c r="J39" i="12"/>
  <c r="L43" i="12"/>
  <c r="J43" i="12"/>
  <c r="M17" i="12"/>
  <c r="G45" i="12"/>
  <c r="D33" i="10"/>
  <c r="F45" i="10"/>
  <c r="E21" i="10"/>
  <c r="H36" i="10"/>
  <c r="H40" i="10"/>
  <c r="H33" i="10"/>
  <c r="H37" i="10"/>
  <c r="H41" i="10"/>
  <c r="C52" i="10"/>
  <c r="H34" i="10"/>
  <c r="H38" i="10"/>
  <c r="H42" i="10"/>
  <c r="H44" i="10"/>
  <c r="H35" i="10"/>
  <c r="H39" i="10"/>
  <c r="H43" i="10"/>
  <c r="G43" i="10"/>
  <c r="G41" i="10"/>
  <c r="G39" i="10"/>
  <c r="G38" i="10"/>
  <c r="L16" i="10"/>
  <c r="J16" i="10"/>
  <c r="J11" i="10"/>
  <c r="K11" i="10"/>
  <c r="L11" i="10"/>
  <c r="L14" i="10"/>
  <c r="J14" i="10"/>
  <c r="J17" i="10"/>
  <c r="L17" i="10"/>
  <c r="J18" i="10"/>
  <c r="M18" i="10" s="1"/>
  <c r="L18" i="10"/>
  <c r="J10" i="10"/>
  <c r="J15" i="10"/>
  <c r="M15" i="10" s="1"/>
  <c r="J19" i="10"/>
  <c r="M19" i="10" s="1"/>
  <c r="G52" i="10"/>
  <c r="A58" i="10"/>
  <c r="K8" i="10"/>
  <c r="F9" i="10"/>
  <c r="K10" i="10"/>
  <c r="M10" i="10" s="1"/>
  <c r="K12" i="10"/>
  <c r="F13" i="10"/>
  <c r="E33" i="10"/>
  <c r="E35" i="10"/>
  <c r="E37" i="10"/>
  <c r="A56" i="10"/>
  <c r="A60" i="10"/>
  <c r="J8" i="10"/>
  <c r="J12" i="10"/>
  <c r="G35" i="10"/>
  <c r="M42" i="12" l="1"/>
  <c r="M40" i="12"/>
  <c r="M43" i="12"/>
  <c r="M13" i="12"/>
  <c r="M21" i="12" s="1"/>
  <c r="J21" i="12"/>
  <c r="M39" i="12"/>
  <c r="M44" i="12"/>
  <c r="J52" i="12"/>
  <c r="L52" i="12"/>
  <c r="K52" i="12"/>
  <c r="L45" i="12"/>
  <c r="M36" i="12"/>
  <c r="J45" i="12"/>
  <c r="M33" i="12"/>
  <c r="M34" i="12"/>
  <c r="M35" i="12"/>
  <c r="K45" i="12"/>
  <c r="M37" i="12"/>
  <c r="A62" i="10"/>
  <c r="M17" i="10"/>
  <c r="M16" i="10"/>
  <c r="M11" i="10"/>
  <c r="J13" i="10"/>
  <c r="L13" i="10"/>
  <c r="L39" i="10"/>
  <c r="J39" i="10"/>
  <c r="M12" i="10"/>
  <c r="K35" i="10"/>
  <c r="J35" i="10"/>
  <c r="L35" i="10"/>
  <c r="L40" i="10"/>
  <c r="J40" i="10"/>
  <c r="L44" i="10"/>
  <c r="J44" i="10"/>
  <c r="L36" i="10"/>
  <c r="K36" i="10"/>
  <c r="J36" i="10"/>
  <c r="G37" i="10"/>
  <c r="E45" i="10"/>
  <c r="L37" i="10"/>
  <c r="K37" i="10"/>
  <c r="J37" i="10"/>
  <c r="L41" i="10"/>
  <c r="J41" i="10"/>
  <c r="L33" i="10"/>
  <c r="H52" i="10"/>
  <c r="K33" i="10"/>
  <c r="J33" i="10"/>
  <c r="M8" i="10"/>
  <c r="L43" i="10"/>
  <c r="J43" i="10"/>
  <c r="F21" i="10"/>
  <c r="J9" i="10"/>
  <c r="L9" i="10"/>
  <c r="K9" i="10"/>
  <c r="M9" i="10" s="1"/>
  <c r="G33" i="10"/>
  <c r="D45" i="10"/>
  <c r="L38" i="10"/>
  <c r="J38" i="10"/>
  <c r="L42" i="10"/>
  <c r="J42" i="10"/>
  <c r="K34" i="10"/>
  <c r="J34" i="10"/>
  <c r="L34" i="10"/>
  <c r="M14" i="10"/>
  <c r="K54" i="12" l="1"/>
  <c r="M45" i="12"/>
  <c r="M52" i="12"/>
  <c r="L54" i="12"/>
  <c r="J54" i="12"/>
  <c r="M34" i="10"/>
  <c r="M38" i="10"/>
  <c r="M43" i="10"/>
  <c r="M44" i="10"/>
  <c r="M39" i="10"/>
  <c r="M37" i="10"/>
  <c r="M36" i="10"/>
  <c r="M35" i="10"/>
  <c r="M41" i="10"/>
  <c r="M40" i="10"/>
  <c r="G45" i="10"/>
  <c r="L21" i="10"/>
  <c r="J21" i="10"/>
  <c r="K21" i="10"/>
  <c r="L45" i="10"/>
  <c r="M33" i="10"/>
  <c r="J45" i="10"/>
  <c r="K45" i="10"/>
  <c r="M42" i="10"/>
  <c r="J52" i="10"/>
  <c r="K52" i="10"/>
  <c r="L52" i="10"/>
  <c r="M13" i="10"/>
  <c r="M21" i="10" s="1"/>
  <c r="M54" i="12" l="1"/>
  <c r="M55" i="12" s="1"/>
  <c r="M56" i="12" s="1"/>
  <c r="L54" i="10"/>
  <c r="J54" i="10"/>
  <c r="K54" i="10"/>
  <c r="M45" i="10"/>
  <c r="M52" i="10"/>
  <c r="M54" i="10" l="1"/>
  <c r="M5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17DF1C35-5316-4FF1-B74E-7AA0FB53BBAC}">
      <text>
        <r>
          <rPr>
            <sz val="9"/>
            <color indexed="81"/>
            <rFont val="ＭＳ Ｐゴシック"/>
            <family val="3"/>
            <charset val="128"/>
          </rPr>
          <t>控除前の所得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A871FCD7-0F30-4E74-BA49-D24D5A59A07C}">
      <text>
        <r>
          <rPr>
            <sz val="9"/>
            <color indexed="81"/>
            <rFont val="ＭＳ Ｐゴシック"/>
            <family val="3"/>
            <charset val="128"/>
          </rPr>
          <t>控除前の所得</t>
        </r>
      </text>
    </comment>
  </commentList>
</comments>
</file>

<file path=xl/sharedStrings.xml><?xml version="1.0" encoding="utf-8"?>
<sst xmlns="http://schemas.openxmlformats.org/spreadsheetml/2006/main" count="206" uniqueCount="73">
  <si>
    <t>退職金は収入に含めない。譲渡所得は、特別控除後。山林所得があれば含める。不明な場合は直接担当へ</t>
    <rPh sb="0" eb="2">
      <t>タイショク</t>
    </rPh>
    <rPh sb="2" eb="3">
      <t>キン</t>
    </rPh>
    <rPh sb="4" eb="6">
      <t>シュウニュウ</t>
    </rPh>
    <rPh sb="7" eb="8">
      <t>フク</t>
    </rPh>
    <rPh sb="12" eb="14">
      <t>ジョウト</t>
    </rPh>
    <rPh sb="14" eb="16">
      <t>ショトク</t>
    </rPh>
    <rPh sb="18" eb="20">
      <t>トクベツ</t>
    </rPh>
    <rPh sb="20" eb="22">
      <t>コウジョ</t>
    </rPh>
    <rPh sb="22" eb="23">
      <t>ゴ</t>
    </rPh>
    <rPh sb="24" eb="26">
      <t>サンリン</t>
    </rPh>
    <rPh sb="26" eb="28">
      <t>ショトク</t>
    </rPh>
    <rPh sb="32" eb="33">
      <t>フク</t>
    </rPh>
    <rPh sb="36" eb="38">
      <t>フメイ</t>
    </rPh>
    <rPh sb="39" eb="41">
      <t>バアイ</t>
    </rPh>
    <rPh sb="42" eb="44">
      <t>チョクセツ</t>
    </rPh>
    <rPh sb="44" eb="46">
      <t>タントウ</t>
    </rPh>
    <phoneticPr fontId="5"/>
  </si>
  <si>
    <t>加入月</t>
    <rPh sb="0" eb="2">
      <t>カニュウ</t>
    </rPh>
    <rPh sb="2" eb="3">
      <t>ツキ</t>
    </rPh>
    <phoneticPr fontId="5"/>
  </si>
  <si>
    <t>月</t>
    <rPh sb="0" eb="1">
      <t>ツキ</t>
    </rPh>
    <phoneticPr fontId="5"/>
  </si>
  <si>
    <t>区   分</t>
  </si>
  <si>
    <t>名  前</t>
  </si>
  <si>
    <t>控除額②</t>
  </si>
  <si>
    <t>①－②</t>
  </si>
  <si>
    <t>医療税率</t>
  </si>
  <si>
    <t>介護税率</t>
  </si>
  <si>
    <t>後期高齢者</t>
    <rPh sb="0" eb="2">
      <t>コウキ</t>
    </rPh>
    <rPh sb="2" eb="5">
      <t>コウレイシャ</t>
    </rPh>
    <phoneticPr fontId="5"/>
  </si>
  <si>
    <t>税    額</t>
  </si>
  <si>
    <t>計</t>
  </si>
  <si>
    <t>40～65</t>
  </si>
  <si>
    <t>支援金</t>
    <rPh sb="0" eb="3">
      <t>シエンキン</t>
    </rPh>
    <phoneticPr fontId="5"/>
  </si>
  <si>
    <t>医療</t>
  </si>
  <si>
    <t>介護（40/64）</t>
    <phoneticPr fontId="5"/>
  </si>
  <si>
    <t>所得割額</t>
  </si>
  <si>
    <t>40～64歳</t>
    <phoneticPr fontId="5"/>
  </si>
  <si>
    <t>上記以外</t>
  </si>
  <si>
    <t>擬主</t>
    <rPh sb="0" eb="1">
      <t>ギ</t>
    </rPh>
    <rPh sb="1" eb="2">
      <t>ヌシ</t>
    </rPh>
    <phoneticPr fontId="5"/>
  </si>
  <si>
    <t xml:space="preserve">                                                                                                                              </t>
    <phoneticPr fontId="15"/>
  </si>
  <si>
    <t>（給与所得と年金所得が両方ある方は給与所得に１人と数えること）</t>
    <rPh sb="1" eb="5">
      <t>キュウヨショトク</t>
    </rPh>
    <rPh sb="6" eb="8">
      <t>ネンキン</t>
    </rPh>
    <rPh sb="8" eb="10">
      <t>ショトク</t>
    </rPh>
    <rPh sb="11" eb="13">
      <t>リョウホウ</t>
    </rPh>
    <rPh sb="15" eb="16">
      <t>カタ</t>
    </rPh>
    <rPh sb="17" eb="19">
      <t>キュウヨ</t>
    </rPh>
    <rPh sb="19" eb="21">
      <t>ショトク</t>
    </rPh>
    <rPh sb="23" eb="24">
      <t>ニン</t>
    </rPh>
    <rPh sb="25" eb="26">
      <t>カゾ</t>
    </rPh>
    <phoneticPr fontId="15"/>
  </si>
  <si>
    <t>人</t>
    <rPh sb="0" eb="1">
      <t>ニン</t>
    </rPh>
    <phoneticPr fontId="15"/>
  </si>
  <si>
    <t>※特定同一世帯所属者とは、７５歳になられて国保から後期高齢医療制度へ移行された方がいる世帯で、世帯主変更など</t>
    <rPh sb="1" eb="10">
      <t>トクテイ</t>
    </rPh>
    <rPh sb="15" eb="16">
      <t>サイ</t>
    </rPh>
    <rPh sb="21" eb="23">
      <t>コクホ</t>
    </rPh>
    <rPh sb="25" eb="27">
      <t>コウキ</t>
    </rPh>
    <rPh sb="27" eb="29">
      <t>コウレイ</t>
    </rPh>
    <rPh sb="29" eb="33">
      <t>イリョウセイド</t>
    </rPh>
    <rPh sb="34" eb="36">
      <t>イコウ</t>
    </rPh>
    <rPh sb="39" eb="40">
      <t>カタ</t>
    </rPh>
    <rPh sb="43" eb="45">
      <t>セタイ</t>
    </rPh>
    <rPh sb="47" eb="50">
      <t>セタイヌシ</t>
    </rPh>
    <rPh sb="50" eb="52">
      <t>ヘンコウ</t>
    </rPh>
    <phoneticPr fontId="15"/>
  </si>
  <si>
    <t>しないでそのままその世帯に残っている方</t>
    <phoneticPr fontId="15"/>
  </si>
  <si>
    <t>しないしないでそのままその世帯に残ってでそのままその世帯に残って</t>
    <phoneticPr fontId="15"/>
  </si>
  <si>
    <t>その他所得の場合…</t>
    <rPh sb="0" eb="3">
      <t>ソノタ</t>
    </rPh>
    <rPh sb="3" eb="5">
      <t>ショトク</t>
    </rPh>
    <rPh sb="6" eb="8">
      <t>バアイ</t>
    </rPh>
    <phoneticPr fontId="5"/>
  </si>
  <si>
    <t>その他の場合</t>
  </si>
  <si>
    <t>330,000円</t>
  </si>
  <si>
    <t>合計額</t>
  </si>
  <si>
    <t>軽減</t>
  </si>
  <si>
    <t>均等割額</t>
  </si>
  <si>
    <t>65以上年金者</t>
    <rPh sb="2" eb="4">
      <t>イジョウ</t>
    </rPh>
    <rPh sb="4" eb="6">
      <t>ネンキン</t>
    </rPh>
    <rPh sb="6" eb="7">
      <t>シャ</t>
    </rPh>
    <phoneticPr fontId="5"/>
  </si>
  <si>
    <t>軽減判定</t>
    <rPh sb="0" eb="2">
      <t>ケイゲン</t>
    </rPh>
    <rPh sb="2" eb="4">
      <t>ハンテイ</t>
    </rPh>
    <phoneticPr fontId="5"/>
  </si>
  <si>
    <t>被保数</t>
  </si>
  <si>
    <t>うち介護（40/64）人数</t>
    <rPh sb="2" eb="4">
      <t>カイゴ</t>
    </rPh>
    <phoneticPr fontId="5"/>
  </si>
  <si>
    <t>区  分</t>
  </si>
  <si>
    <t>平等割額</t>
  </si>
  <si>
    <t>（メモ）</t>
  </si>
  <si>
    <t>合計</t>
  </si>
  <si>
    <t>年税額</t>
  </si>
  <si>
    <t>月割り</t>
  </si>
  <si>
    <t xml:space="preserve">（軽減基準）  7割  </t>
    <phoneticPr fontId="5"/>
  </si>
  <si>
    <t>納税義務者（世帯主） ・国保加入者・特定同一世帯所属者の所得の合計額が、</t>
    <rPh sb="31" eb="34">
      <t>ゴウケイガクエン</t>
    </rPh>
    <phoneticPr fontId="15"/>
  </si>
  <si>
    <t xml:space="preserve">５割  </t>
    <phoneticPr fontId="15"/>
  </si>
  <si>
    <t xml:space="preserve">  以上により国保税の試算額をお知らせします。本算定時の決定額</t>
    <phoneticPr fontId="5"/>
  </si>
  <si>
    <t>以下である場合</t>
  </si>
  <si>
    <t>とは若干の増減があると思われますが、参考としてください。</t>
    <phoneticPr fontId="5"/>
  </si>
  <si>
    <t xml:space="preserve">２割  </t>
    <phoneticPr fontId="15"/>
  </si>
  <si>
    <t>所得特例</t>
  </si>
  <si>
    <t>65歳以上の年金所得がある者は、この所得から15万円を控除した額とする。</t>
  </si>
  <si>
    <t>太郎</t>
    <rPh sb="0" eb="2">
      <t>タロウ</t>
    </rPh>
    <phoneticPr fontId="4"/>
  </si>
  <si>
    <t>花子</t>
    <rPh sb="0" eb="2">
      <t>ハナコ</t>
    </rPh>
    <phoneticPr fontId="4"/>
  </si>
  <si>
    <r>
      <t>※世帯の中で、</t>
    </r>
    <r>
      <rPr>
        <b/>
        <sz val="12"/>
        <rFont val="ＭＳ Ｐゴシック"/>
        <family val="3"/>
        <charset val="128"/>
      </rPr>
      <t>納税義務者（世帯主）・国保加入者・特定同一世帯所属者</t>
    </r>
    <r>
      <rPr>
        <sz val="12"/>
        <rFont val="ＭＳ Ｐゴシック"/>
        <family val="3"/>
        <charset val="128"/>
      </rPr>
      <t>の方の内、前年に</t>
    </r>
    <r>
      <rPr>
        <b/>
        <sz val="13"/>
        <rFont val="ＭＳ Ｐゴシック"/>
        <family val="3"/>
        <charset val="128"/>
      </rPr>
      <t>給与所得</t>
    </r>
    <r>
      <rPr>
        <sz val="12"/>
        <rFont val="ＭＳ Ｐゴシック"/>
        <family val="3"/>
        <charset val="128"/>
      </rPr>
      <t>又は</t>
    </r>
    <r>
      <rPr>
        <b/>
        <sz val="13"/>
        <rFont val="ＭＳ Ｐゴシック"/>
        <family val="3"/>
        <charset val="128"/>
      </rPr>
      <t>年金所得</t>
    </r>
    <r>
      <rPr>
        <sz val="12"/>
        <rFont val="ＭＳ Ｐゴシック"/>
        <family val="3"/>
        <charset val="128"/>
      </rPr>
      <t xml:space="preserve">がある方の人数の合計数                                      </t>
    </r>
    <rPh sb="1" eb="3">
      <t>セタイ</t>
    </rPh>
    <rPh sb="4" eb="5">
      <t>ナカ</t>
    </rPh>
    <rPh sb="7" eb="9">
      <t>ノウゼイ</t>
    </rPh>
    <rPh sb="9" eb="10">
      <t>ギ</t>
    </rPh>
    <rPh sb="13" eb="16">
      <t>セタイヌシ</t>
    </rPh>
    <rPh sb="18" eb="20">
      <t>コクホ</t>
    </rPh>
    <rPh sb="20" eb="23">
      <t>カニュウシャ</t>
    </rPh>
    <rPh sb="24" eb="26">
      <t>トクテイ</t>
    </rPh>
    <rPh sb="26" eb="28">
      <t>ドウイツ</t>
    </rPh>
    <rPh sb="28" eb="30">
      <t>セタイ</t>
    </rPh>
    <rPh sb="30" eb="32">
      <t>ショゾク</t>
    </rPh>
    <rPh sb="31" eb="32">
      <t>カタ</t>
    </rPh>
    <rPh sb="33" eb="34">
      <t>ウチ</t>
    </rPh>
    <rPh sb="35" eb="37">
      <t>ゼンネン</t>
    </rPh>
    <rPh sb="38" eb="40">
      <t>ショトク</t>
    </rPh>
    <rPh sb="41" eb="43">
      <t>キュウヨ</t>
    </rPh>
    <rPh sb="45" eb="46">
      <t>マタ</t>
    </rPh>
    <rPh sb="47" eb="49">
      <t>ネンキン</t>
    </rPh>
    <rPh sb="49" eb="51">
      <t>ショトク</t>
    </rPh>
    <rPh sb="51" eb="52">
      <t>カタ</t>
    </rPh>
    <rPh sb="53" eb="55">
      <t>ニンズウ</t>
    </rPh>
    <rPh sb="59" eb="62">
      <t>ゴウケイスウ</t>
    </rPh>
    <phoneticPr fontId="15"/>
  </si>
  <si>
    <t xml:space="preserve">③ </t>
    <phoneticPr fontId="4"/>
  </si>
  <si>
    <t xml:space="preserve">④ </t>
    <phoneticPr fontId="4"/>
  </si>
  <si>
    <t>所得額①</t>
    <phoneticPr fontId="4"/>
  </si>
  <si>
    <t>0～6歳   (未就学児)</t>
    <rPh sb="8" eb="12">
      <t>ミシュウガクジ</t>
    </rPh>
    <phoneticPr fontId="4"/>
  </si>
  <si>
    <t>0～6歳   (未就学児)</t>
    <phoneticPr fontId="4"/>
  </si>
  <si>
    <t>花美</t>
    <rPh sb="0" eb="1">
      <t>ハナ</t>
    </rPh>
    <rPh sb="1" eb="2">
      <t>ビ</t>
    </rPh>
    <phoneticPr fontId="4"/>
  </si>
  <si>
    <t>A</t>
    <phoneticPr fontId="4"/>
  </si>
  <si>
    <t>B</t>
    <phoneticPr fontId="4"/>
  </si>
  <si>
    <t>一郎</t>
    <phoneticPr fontId="4"/>
  </si>
  <si>
    <t>次郎</t>
    <rPh sb="0" eb="2">
      <t>ジロウ</t>
    </rPh>
    <phoneticPr fontId="4"/>
  </si>
  <si>
    <r>
      <t>Ｒ７  国民健康保険税税額</t>
    </r>
    <r>
      <rPr>
        <b/>
        <i/>
        <sz val="20"/>
        <rFont val="HG丸ｺﾞｼｯｸM-PRO"/>
        <family val="3"/>
        <charset val="128"/>
      </rPr>
      <t>試算</t>
    </r>
    <r>
      <rPr>
        <b/>
        <i/>
        <sz val="16"/>
        <rFont val="HG丸ｺﾞｼｯｸM-PRO"/>
        <family val="3"/>
        <charset val="128"/>
      </rPr>
      <t>明細書</t>
    </r>
    <phoneticPr fontId="5"/>
  </si>
  <si>
    <t>（４０歳～６５歳）</t>
    <rPh sb="3" eb="4">
      <t>サイ</t>
    </rPh>
    <rPh sb="7" eb="8">
      <t>サイ</t>
    </rPh>
    <phoneticPr fontId="4"/>
  </si>
  <si>
    <r>
      <t>介護</t>
    </r>
    <r>
      <rPr>
        <sz val="6"/>
        <rFont val="ＭＳ Ｐ明朝"/>
        <family val="1"/>
        <charset val="128"/>
      </rPr>
      <t>(40～64歳)</t>
    </r>
    <rPh sb="8" eb="9">
      <t>サイ</t>
    </rPh>
    <phoneticPr fontId="5"/>
  </si>
  <si>
    <t>C</t>
    <phoneticPr fontId="4"/>
  </si>
  <si>
    <t>五城目町役場 税務会計課 国保税担当 （ＴＥＬ８５２－５１４４）</t>
    <rPh sb="9" eb="11">
      <t>カイケイ</t>
    </rPh>
    <phoneticPr fontId="5"/>
  </si>
  <si>
    <t>→ Ｋ24</t>
    <phoneticPr fontId="15"/>
  </si>
  <si>
    <t>430,000円＋100,000円×(Ｋ24-1) 以下である場合</t>
    <phoneticPr fontId="15"/>
  </si>
  <si>
    <t xml:space="preserve">430,000円＋305,000円×(国保加入者・特定同一世帯所属者の人数)＋100,000×(Ｋ24-1) </t>
    <rPh sb="35" eb="37">
      <t>ニンズウ</t>
    </rPh>
    <phoneticPr fontId="15"/>
  </si>
  <si>
    <t xml:space="preserve">430,000円＋560,000円×(国保加入者・特定同一世帯所属者の人数)＋100,000×(Ｋ24-1) </t>
    <rPh sb="35" eb="37">
      <t>ニンズウ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</si>
</sst>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5" x14ac:knownFonts="1">
    <font>
      <sz val="11"/>
      <color theme="1"/>
      <name val="ＭＳ Ｐゴシック"/>
      <family val="2"/>
      <charset val="128"/>
    </font>
    <font>
      <sz val="11"/>
      <color theme="1"/>
      <name val="ＭＳ Ｐゴシック"/>
      <family val="2"/>
      <charset val="128"/>
    </font>
    <font>
      <b/>
      <i/>
      <sz val="16"/>
      <name val="HG丸ｺﾞｼｯｸM-PRO"/>
      <family val="3"/>
      <charset val="128"/>
    </font>
    <font>
      <b/>
      <i/>
      <sz val="20"/>
      <name val="HG丸ｺﾞｼｯｸM-PRO"/>
      <family val="3"/>
      <charset val="128"/>
    </font>
    <font>
      <sz val="6"/>
      <name val="ＭＳ Ｐゴシック"/>
      <family val="2"/>
      <charset val="128"/>
    </font>
    <font>
      <sz val="6"/>
      <name val="ＭＳ Ｐゴシック"/>
      <family val="3"/>
      <charset val="128"/>
    </font>
    <font>
      <sz val="16"/>
      <name val="ＭＳ Ｐゴシック"/>
      <family val="3"/>
      <charset val="128"/>
    </font>
    <font>
      <sz val="9"/>
      <name val="HG丸ｺﾞｼｯｸM-PRO"/>
      <family val="3"/>
      <charset val="128"/>
    </font>
    <font>
      <b/>
      <sz val="12"/>
      <name val="ＭＳ Ｐゴシック"/>
      <family val="3"/>
      <charset val="128"/>
    </font>
    <font>
      <b/>
      <sz val="14"/>
      <name val="ＭＳ Ｐゴシック"/>
      <family val="3"/>
      <charset val="128"/>
    </font>
    <font>
      <sz val="10"/>
      <name val="ＭＳ Ｐゴシック"/>
      <family val="3"/>
      <charset val="128"/>
    </font>
    <font>
      <sz val="9"/>
      <name val="ＭＳ Ｐ明朝"/>
      <family val="1"/>
      <charset val="128"/>
    </font>
    <font>
      <b/>
      <sz val="9"/>
      <name val="ＭＳ Ｐ明朝"/>
      <family val="1"/>
      <charset val="128"/>
    </font>
    <font>
      <sz val="7"/>
      <name val="ＭＳ Ｐ明朝"/>
      <family val="1"/>
      <charset val="128"/>
    </font>
    <font>
      <sz val="10"/>
      <name val="ＭＳ Ｐ明朝"/>
      <family val="1"/>
      <charset val="128"/>
    </font>
    <font>
      <sz val="6"/>
      <name val="游ゴシック"/>
      <family val="3"/>
      <charset val="128"/>
      <scheme val="minor"/>
    </font>
    <font>
      <b/>
      <sz val="10"/>
      <name val="ＭＳ Ｐゴシック"/>
      <family val="3"/>
      <charset val="128"/>
    </font>
    <font>
      <b/>
      <sz val="10"/>
      <color indexed="9"/>
      <name val="ＭＳ Ｐゴシック"/>
      <family val="3"/>
      <charset val="128"/>
    </font>
    <font>
      <sz val="9"/>
      <name val="ＭＳ Ｐゴシック"/>
      <family val="3"/>
      <charset val="128"/>
    </font>
    <font>
      <sz val="12"/>
      <name val="ＭＳ Ｐゴシック"/>
      <family val="3"/>
      <charset val="128"/>
    </font>
    <font>
      <b/>
      <sz val="13"/>
      <name val="ＭＳ Ｐゴシック"/>
      <family val="3"/>
      <charset val="128"/>
    </font>
    <font>
      <b/>
      <sz val="8"/>
      <color indexed="9"/>
      <name val="ＭＳ Ｐゴシック"/>
      <family val="3"/>
      <charset val="128"/>
    </font>
    <font>
      <sz val="7"/>
      <color indexed="9"/>
      <name val="ＭＳ Ｐ明朝"/>
      <family val="1"/>
      <charset val="128"/>
    </font>
    <font>
      <sz val="7"/>
      <color indexed="9"/>
      <name val="ＭＳ Ｐゴシック"/>
      <family val="3"/>
      <charset val="128"/>
    </font>
    <font>
      <sz val="8"/>
      <name val="ＭＳ Ｐゴシック"/>
      <family val="3"/>
      <charset val="128"/>
    </font>
    <font>
      <sz val="8"/>
      <color indexed="9"/>
      <name val="ＭＳ Ｐゴシック"/>
      <family val="3"/>
      <charset val="128"/>
    </font>
    <font>
      <sz val="8"/>
      <color indexed="9"/>
      <name val="ＭＳ Ｐ明朝"/>
      <family val="1"/>
      <charset val="128"/>
    </font>
    <font>
      <sz val="8"/>
      <name val="ＭＳ Ｐ明朝"/>
      <family val="1"/>
      <charset val="128"/>
    </font>
    <font>
      <b/>
      <sz val="8"/>
      <name val="ＭＳ Ｐゴシック"/>
      <family val="3"/>
      <charset val="128"/>
    </font>
    <font>
      <b/>
      <sz val="10"/>
      <name val="ＭＳ Ｐ明朝"/>
      <family val="1"/>
      <charset val="128"/>
    </font>
    <font>
      <sz val="10"/>
      <color indexed="9"/>
      <name val="ＭＳ Ｐゴシック"/>
      <family val="3"/>
      <charset val="128"/>
    </font>
    <font>
      <sz val="7"/>
      <name val="ＭＳ Ｐゴシック"/>
      <family val="3"/>
      <charset val="128"/>
    </font>
    <font>
      <sz val="9"/>
      <color indexed="81"/>
      <name val="ＭＳ Ｐゴシック"/>
      <family val="3"/>
      <charset val="128"/>
    </font>
    <font>
      <b/>
      <sz val="9"/>
      <name val="ＭＳ Ｐゴシック"/>
      <family val="3"/>
      <charset val="128"/>
    </font>
    <font>
      <sz val="6"/>
      <name val="ＭＳ Ｐ明朝"/>
      <family val="1"/>
      <charset val="128"/>
    </font>
  </fonts>
  <fills count="9">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s>
  <borders count="110">
    <border>
      <left/>
      <right/>
      <top/>
      <bottom/>
      <diagonal/>
    </border>
    <border>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hair">
        <color indexed="64"/>
      </left>
      <right style="thin">
        <color indexed="64"/>
      </right>
      <top/>
      <bottom style="hair">
        <color indexed="64"/>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diagonalUp="1">
      <left style="hair">
        <color indexed="64"/>
      </left>
      <right style="hair">
        <color indexed="64"/>
      </right>
      <top/>
      <bottom/>
      <diagonal style="hair">
        <color indexed="64"/>
      </diagonal>
    </border>
    <border>
      <left/>
      <right style="hair">
        <color indexed="64"/>
      </right>
      <top style="hair">
        <color indexed="64"/>
      </top>
      <bottom/>
      <diagonal/>
    </border>
    <border>
      <left style="hair">
        <color indexed="64"/>
      </left>
      <right style="hair">
        <color indexed="64"/>
      </right>
      <top/>
      <bottom style="hair">
        <color indexed="64"/>
      </bottom>
      <diagonal/>
    </border>
    <border diagonalUp="1">
      <left style="hair">
        <color indexed="64"/>
      </left>
      <right style="hair">
        <color indexed="64"/>
      </right>
      <top/>
      <bottom style="hair">
        <color indexed="64"/>
      </bottom>
      <diagonal style="hair">
        <color indexed="64"/>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top style="hair">
        <color indexed="64"/>
      </top>
      <bottom/>
      <diagonal/>
    </border>
    <border>
      <left/>
      <right/>
      <top style="hair">
        <color indexed="64"/>
      </top>
      <bottom style="medium">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bottom/>
      <diagonal/>
    </border>
    <border diagonalUp="1">
      <left style="hair">
        <color indexed="64"/>
      </left>
      <right style="hair">
        <color indexed="64"/>
      </right>
      <top style="thin">
        <color indexed="64"/>
      </top>
      <bottom/>
      <diagonal style="hair">
        <color indexed="64"/>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diagonalUp="1">
      <left style="hair">
        <color indexed="64"/>
      </left>
      <right style="hair">
        <color indexed="64"/>
      </right>
      <top/>
      <bottom style="medium">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hair">
        <color indexed="64"/>
      </diagonal>
    </border>
    <border>
      <left/>
      <right style="medium">
        <color indexed="64"/>
      </right>
      <top/>
      <bottom style="hair">
        <color indexed="64"/>
      </bottom>
      <diagonal/>
    </border>
    <border diagonalUp="1">
      <left/>
      <right style="medium">
        <color indexed="64"/>
      </right>
      <top style="hair">
        <color indexed="64"/>
      </top>
      <bottom style="medium">
        <color indexed="64"/>
      </bottom>
      <diagonal style="hair">
        <color indexed="64"/>
      </diagonal>
    </border>
    <border>
      <left style="medium">
        <color indexed="64"/>
      </left>
      <right style="medium">
        <color indexed="64"/>
      </right>
      <top/>
      <bottom style="thick">
        <color rgb="FFFF0000"/>
      </bottom>
      <diagonal/>
    </border>
    <border>
      <left style="thick">
        <color rgb="FFFF0000"/>
      </left>
      <right style="medium">
        <color indexed="64"/>
      </right>
      <top style="hair">
        <color indexed="64"/>
      </top>
      <bottom style="hair">
        <color indexed="64"/>
      </bottom>
      <diagonal/>
    </border>
    <border>
      <left style="thick">
        <color rgb="FFFF0000"/>
      </left>
      <right style="medium">
        <color indexed="64"/>
      </right>
      <top style="thick">
        <color rgb="FFFF0000"/>
      </top>
      <bottom/>
      <diagonal/>
    </border>
    <border>
      <left style="thick">
        <color rgb="FFFF0000"/>
      </left>
      <right style="medium">
        <color indexed="64"/>
      </right>
      <top style="hair">
        <color indexed="64"/>
      </top>
      <bottom style="thin">
        <color indexed="64"/>
      </bottom>
      <diagonal/>
    </border>
    <border>
      <left style="thick">
        <color rgb="FFFF0000"/>
      </left>
      <right style="medium">
        <color indexed="64"/>
      </right>
      <top/>
      <bottom/>
      <diagonal/>
    </border>
    <border>
      <left style="thick">
        <color rgb="FFFF0000"/>
      </left>
      <right style="medium">
        <color indexed="64"/>
      </right>
      <top/>
      <bottom style="hair">
        <color indexed="64"/>
      </bottom>
      <diagonal/>
    </border>
    <border>
      <left style="thick">
        <color rgb="FFFF0000"/>
      </left>
      <right style="medium">
        <color indexed="64"/>
      </right>
      <top style="hair">
        <color indexed="64"/>
      </top>
      <bottom style="thick">
        <color rgb="FFFF0000"/>
      </bottom>
      <diagonal/>
    </border>
    <border>
      <left style="medium">
        <color indexed="64"/>
      </left>
      <right style="thick">
        <color rgb="FFFF0000"/>
      </right>
      <top style="thick">
        <color rgb="FFFF0000"/>
      </top>
      <bottom style="thick">
        <color rgb="FFFF0000"/>
      </bottom>
      <diagonal/>
    </border>
    <border>
      <left style="medium">
        <color indexed="64"/>
      </left>
      <right style="thick">
        <color rgb="FFFF0000"/>
      </right>
      <top style="thick">
        <color rgb="FFFF0000"/>
      </top>
      <bottom style="hair">
        <color indexed="64"/>
      </bottom>
      <diagonal/>
    </border>
    <border>
      <left style="medium">
        <color indexed="64"/>
      </left>
      <right style="thick">
        <color rgb="FFFF0000"/>
      </right>
      <top style="hair">
        <color indexed="64"/>
      </top>
      <bottom style="hair">
        <color indexed="64"/>
      </bottom>
      <diagonal/>
    </border>
    <border>
      <left style="medium">
        <color indexed="64"/>
      </left>
      <right style="thick">
        <color rgb="FFFF0000"/>
      </right>
      <top style="hair">
        <color indexed="64"/>
      </top>
      <bottom style="thin">
        <color indexed="64"/>
      </bottom>
      <diagonal/>
    </border>
    <border>
      <left style="medium">
        <color indexed="64"/>
      </left>
      <right style="thick">
        <color rgb="FFFF0000"/>
      </right>
      <top/>
      <bottom style="hair">
        <color indexed="64"/>
      </bottom>
      <diagonal/>
    </border>
    <border>
      <left style="medium">
        <color indexed="64"/>
      </left>
      <right style="thick">
        <color rgb="FFFF0000"/>
      </right>
      <top style="hair">
        <color indexed="64"/>
      </top>
      <bottom style="thick">
        <color rgb="FFFF0000"/>
      </bottom>
      <diagonal/>
    </border>
    <border>
      <left style="thick">
        <color rgb="FFFF0000"/>
      </left>
      <right style="thick">
        <color rgb="FFFF0000"/>
      </right>
      <top style="thick">
        <color rgb="FFFF0000"/>
      </top>
      <bottom style="thick">
        <color rgb="FFFF0000"/>
      </bottom>
      <diagonal/>
    </border>
    <border>
      <left style="medium">
        <color indexed="64"/>
      </left>
      <right style="medium">
        <color indexed="64"/>
      </right>
      <top style="thick">
        <color rgb="FFFF0000"/>
      </top>
      <bottom/>
      <diagonal/>
    </border>
    <border>
      <left style="thin">
        <color indexed="64"/>
      </left>
      <right style="thick">
        <color rgb="FFFF0000"/>
      </right>
      <top style="thin">
        <color indexed="64"/>
      </top>
      <bottom style="thin">
        <color indexed="64"/>
      </bottom>
      <diagonal/>
    </border>
    <border>
      <left style="thick">
        <color rgb="FFFF0000"/>
      </left>
      <right style="medium">
        <color indexed="64"/>
      </right>
      <top style="thick">
        <color rgb="FFFF0000"/>
      </top>
      <bottom style="thick">
        <color rgb="FFFF0000"/>
      </bottom>
      <diagonal/>
    </border>
    <border>
      <left style="thick">
        <color rgb="FFFF0000"/>
      </left>
      <right style="thick">
        <color rgb="FFFF0000"/>
      </right>
      <top style="thick">
        <color rgb="FFFF0000"/>
      </top>
      <bottom style="medium">
        <color rgb="FFFF0000"/>
      </bottom>
      <diagonal/>
    </border>
    <border>
      <left style="thick">
        <color rgb="FFFF0000"/>
      </left>
      <right style="thick">
        <color rgb="FFFF0000"/>
      </right>
      <top/>
      <bottom style="thick">
        <color rgb="FFFF0000"/>
      </bottom>
      <diagonal/>
    </border>
    <border>
      <left/>
      <right style="thick">
        <color rgb="FFFF0000"/>
      </right>
      <top/>
      <bottom/>
      <diagonal/>
    </border>
    <border>
      <left style="thin">
        <color indexed="64"/>
      </left>
      <right style="thick">
        <color rgb="FFFF0000"/>
      </right>
      <top style="thin">
        <color indexed="64"/>
      </top>
      <bottom/>
      <diagonal/>
    </border>
    <border>
      <left style="thin">
        <color indexed="64"/>
      </left>
      <right style="thick">
        <color rgb="FFFF0000"/>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ck">
        <color rgb="FFFF0000"/>
      </right>
      <top/>
      <bottom/>
      <diagonal/>
    </border>
    <border>
      <left style="thick">
        <color rgb="FFFF0000"/>
      </left>
      <right style="medium">
        <color indexed="64"/>
      </right>
      <top/>
      <bottom style="thin">
        <color indexed="64"/>
      </bottom>
      <diagonal/>
    </border>
    <border>
      <left style="medium">
        <color indexed="64"/>
      </left>
      <right style="thick">
        <color rgb="FFFF0000"/>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thin">
        <color indexed="64"/>
      </bottom>
      <diagonal/>
    </border>
    <border>
      <left style="hair">
        <color indexed="64"/>
      </left>
      <right/>
      <top/>
      <bottom style="thin">
        <color indexed="64"/>
      </bottom>
      <diagonal/>
    </border>
    <border>
      <left style="thick">
        <color rgb="FFFF0000"/>
      </left>
      <right style="medium">
        <color indexed="64"/>
      </right>
      <top style="thin">
        <color indexed="64"/>
      </top>
      <bottom style="hair">
        <color indexed="64"/>
      </bottom>
      <diagonal/>
    </border>
    <border>
      <left/>
      <right style="hair">
        <color indexed="64"/>
      </right>
      <top style="hair">
        <color indexed="64"/>
      </top>
      <bottom style="medium">
        <color indexed="64"/>
      </bottom>
      <diagonal/>
    </border>
    <border>
      <left/>
      <right style="medium">
        <color indexed="64"/>
      </right>
      <top/>
      <bottom style="thin">
        <color indexed="64"/>
      </bottom>
      <diagonal/>
    </border>
    <border diagonalUp="1">
      <left style="hair">
        <color indexed="64"/>
      </left>
      <right style="hair">
        <color indexed="64"/>
      </right>
      <top style="thin">
        <color indexed="64"/>
      </top>
      <bottom/>
      <diagonal style="thin">
        <color indexed="64"/>
      </diagonal>
    </border>
    <border diagonalUp="1">
      <left style="hair">
        <color indexed="64"/>
      </left>
      <right style="hair">
        <color indexed="64"/>
      </right>
      <top/>
      <bottom/>
      <diagonal style="thin">
        <color indexed="64"/>
      </diagonal>
    </border>
    <border diagonalUp="1">
      <left style="hair">
        <color indexed="64"/>
      </left>
      <right style="hair">
        <color indexed="64"/>
      </right>
      <top/>
      <bottom style="hair">
        <color indexed="64"/>
      </bottom>
      <diagonal style="thin">
        <color indexed="64"/>
      </diagonal>
    </border>
    <border>
      <left/>
      <right/>
      <top style="medium">
        <color rgb="FFFF0000"/>
      </top>
      <bottom style="thick">
        <color rgb="FFFF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9">
    <xf numFmtId="0" fontId="0" fillId="0" borderId="0" xfId="0">
      <alignment vertical="center"/>
    </xf>
    <xf numFmtId="0" fontId="6" fillId="0" borderId="0" xfId="0" applyFont="1" applyAlignment="1">
      <alignment horizontal="center" vertical="center"/>
    </xf>
    <xf numFmtId="0" fontId="8" fillId="0" borderId="0" xfId="0" applyFont="1" applyAlignment="1">
      <alignment horizontal="left" vertical="center"/>
    </xf>
    <xf numFmtId="0" fontId="10" fillId="0" borderId="0" xfId="0" applyFont="1" applyAlignment="1">
      <alignment horizontal="center" vertical="center"/>
    </xf>
    <xf numFmtId="0" fontId="13" fillId="0" borderId="7" xfId="0" applyFont="1" applyBorder="1" applyAlignment="1">
      <alignment horizontal="center"/>
    </xf>
    <xf numFmtId="0" fontId="11" fillId="0" borderId="0" xfId="0" applyFont="1" applyAlignment="1">
      <alignment horizont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1" fillId="0" borderId="0" xfId="0" applyFont="1" applyAlignment="1">
      <alignment horizontal="center" vertical="center"/>
    </xf>
    <xf numFmtId="38" fontId="16" fillId="0" borderId="9" xfId="1" applyFont="1" applyBorder="1" applyAlignment="1">
      <alignment horizontal="right" vertical="center"/>
    </xf>
    <xf numFmtId="10" fontId="16" fillId="0" borderId="19" xfId="0" applyNumberFormat="1" applyFont="1" applyBorder="1" applyAlignment="1">
      <alignment horizontal="center" vertical="center"/>
    </xf>
    <xf numFmtId="10" fontId="16" fillId="0" borderId="6" xfId="0" applyNumberFormat="1" applyFont="1" applyBorder="1" applyAlignment="1">
      <alignment horizontal="center" vertical="center"/>
    </xf>
    <xf numFmtId="38" fontId="16" fillId="0" borderId="20" xfId="1" applyFont="1" applyBorder="1" applyAlignment="1">
      <alignment horizontal="right" vertical="center"/>
    </xf>
    <xf numFmtId="38" fontId="16" fillId="0" borderId="22" xfId="1" applyFont="1" applyBorder="1" applyAlignment="1">
      <alignment horizontal="right" vertical="center"/>
    </xf>
    <xf numFmtId="10" fontId="16" fillId="0" borderId="0" xfId="0" applyNumberFormat="1" applyFont="1" applyAlignment="1">
      <alignment horizontal="center" vertical="center"/>
    </xf>
    <xf numFmtId="10" fontId="16" fillId="0" borderId="15" xfId="0" applyNumberFormat="1" applyFont="1" applyBorder="1" applyAlignment="1">
      <alignment horizontal="center" vertical="center"/>
    </xf>
    <xf numFmtId="38" fontId="16" fillId="0" borderId="24" xfId="1" applyFont="1" applyBorder="1" applyAlignment="1">
      <alignment horizontal="right" vertical="center"/>
    </xf>
    <xf numFmtId="38" fontId="16" fillId="0" borderId="25" xfId="1" applyFont="1" applyBorder="1" applyAlignment="1">
      <alignment horizontal="right" vertical="center"/>
    </xf>
    <xf numFmtId="10" fontId="16" fillId="0" borderId="27" xfId="0" applyNumberFormat="1" applyFont="1" applyBorder="1" applyAlignment="1">
      <alignment horizontal="center" vertical="center"/>
    </xf>
    <xf numFmtId="38" fontId="16" fillId="0" borderId="28" xfId="1" applyFont="1" applyBorder="1" applyAlignment="1">
      <alignment horizontal="right" vertical="center"/>
    </xf>
    <xf numFmtId="38" fontId="16" fillId="0" borderId="29" xfId="1" applyFont="1" applyBorder="1" applyAlignment="1">
      <alignment horizontal="right" vertical="center"/>
    </xf>
    <xf numFmtId="38" fontId="16" fillId="0" borderId="32" xfId="1" applyFont="1" applyBorder="1" applyAlignment="1">
      <alignment horizontal="right" vertical="center"/>
    </xf>
    <xf numFmtId="10" fontId="16" fillId="0" borderId="33" xfId="0" applyNumberFormat="1" applyFont="1" applyBorder="1" applyAlignment="1">
      <alignment horizontal="center" vertical="center"/>
    </xf>
    <xf numFmtId="38" fontId="16" fillId="0" borderId="36" xfId="1" applyFont="1" applyBorder="1" applyAlignment="1">
      <alignment horizontal="right" vertical="center"/>
    </xf>
    <xf numFmtId="10" fontId="17" fillId="0" borderId="36" xfId="0" applyNumberFormat="1" applyFont="1" applyBorder="1" applyAlignment="1">
      <alignment horizontal="center" vertical="center"/>
    </xf>
    <xf numFmtId="10" fontId="17" fillId="0" borderId="37" xfId="0" applyNumberFormat="1" applyFont="1" applyBorder="1" applyAlignment="1">
      <alignment horizontal="center" vertical="center"/>
    </xf>
    <xf numFmtId="38" fontId="16" fillId="0" borderId="38" xfId="1" applyFont="1" applyBorder="1" applyAlignment="1">
      <alignment horizontal="right" vertical="center"/>
    </xf>
    <xf numFmtId="38" fontId="16" fillId="0" borderId="38" xfId="1" applyFont="1" applyBorder="1" applyAlignment="1">
      <alignment horizontal="center" vertical="center"/>
    </xf>
    <xf numFmtId="38" fontId="16" fillId="0" borderId="37" xfId="1" applyFont="1" applyBorder="1" applyAlignment="1">
      <alignment horizontal="center" vertical="center"/>
    </xf>
    <xf numFmtId="38" fontId="16" fillId="0" borderId="39" xfId="1" applyFont="1" applyBorder="1" applyAlignment="1">
      <alignment horizontal="right" vertical="center"/>
    </xf>
    <xf numFmtId="0" fontId="18" fillId="0" borderId="40" xfId="0" applyFont="1" applyBorder="1" applyAlignment="1">
      <alignment horizontal="center" vertical="center"/>
    </xf>
    <xf numFmtId="0" fontId="18" fillId="0" borderId="27" xfId="0" applyFont="1" applyBorder="1" applyAlignment="1">
      <alignment horizontal="center" vertical="center"/>
    </xf>
    <xf numFmtId="0" fontId="10" fillId="0" borderId="27" xfId="0" applyFont="1" applyBorder="1" applyAlignment="1">
      <alignment horizontal="center" vertical="center"/>
    </xf>
    <xf numFmtId="38" fontId="16" fillId="0" borderId="27" xfId="1" applyFont="1" applyBorder="1" applyAlignment="1">
      <alignment horizontal="right" vertical="center"/>
    </xf>
    <xf numFmtId="0" fontId="16" fillId="0" borderId="27" xfId="0" applyFont="1" applyBorder="1" applyAlignment="1">
      <alignment horizontal="center" vertical="center"/>
    </xf>
    <xf numFmtId="0" fontId="16" fillId="0" borderId="41" xfId="0" applyFont="1" applyBorder="1" applyAlignment="1">
      <alignment horizontal="center" vertical="center"/>
    </xf>
    <xf numFmtId="0" fontId="16" fillId="0" borderId="42" xfId="0" applyFont="1" applyBorder="1" applyAlignment="1">
      <alignment horizontal="center" vertical="center"/>
    </xf>
    <xf numFmtId="38" fontId="16" fillId="0" borderId="43" xfId="1" applyFont="1" applyBorder="1" applyAlignment="1">
      <alignment horizontal="right" vertical="center"/>
    </xf>
    <xf numFmtId="38" fontId="16" fillId="0" borderId="44" xfId="1" applyFont="1" applyBorder="1" applyAlignment="1">
      <alignment horizontal="right" vertical="center"/>
    </xf>
    <xf numFmtId="0" fontId="18" fillId="0" borderId="0" xfId="0" applyFont="1" applyAlignment="1">
      <alignment horizontal="center" vertical="center"/>
    </xf>
    <xf numFmtId="38" fontId="10" fillId="0" borderId="0" xfId="1" applyFont="1" applyAlignment="1">
      <alignment horizontal="right" vertical="center"/>
    </xf>
    <xf numFmtId="0" fontId="19" fillId="0" borderId="0" xfId="0" applyFont="1" applyAlignment="1">
      <alignment vertical="center" wrapText="1"/>
    </xf>
    <xf numFmtId="0" fontId="19" fillId="0" borderId="0" xfId="0" applyFont="1">
      <alignment vertical="center"/>
    </xf>
    <xf numFmtId="0" fontId="19" fillId="0" borderId="0" xfId="0" applyFont="1" applyAlignment="1">
      <alignment horizontal="center" vertical="center"/>
    </xf>
    <xf numFmtId="0" fontId="10" fillId="6" borderId="0" xfId="0" applyFont="1" applyFill="1" applyAlignment="1">
      <alignment horizontal="center" vertical="center"/>
    </xf>
    <xf numFmtId="0" fontId="19" fillId="0" borderId="0" xfId="0" applyFont="1" applyAlignment="1"/>
    <xf numFmtId="0" fontId="22" fillId="0" borderId="0" xfId="0" applyFont="1" applyAlignment="1">
      <alignment horizontal="left" vertical="center"/>
    </xf>
    <xf numFmtId="0" fontId="22"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8" fillId="0" borderId="56" xfId="0" applyFont="1" applyBorder="1" applyAlignment="1">
      <alignment horizontal="center" vertical="center"/>
    </xf>
    <xf numFmtId="0" fontId="18" fillId="0" borderId="28" xfId="0" applyFont="1" applyBorder="1" applyAlignment="1">
      <alignment horizontal="center" vertical="center"/>
    </xf>
    <xf numFmtId="0" fontId="10" fillId="0" borderId="57" xfId="0" applyFont="1" applyBorder="1" applyAlignment="1">
      <alignment horizontal="center" vertical="center"/>
    </xf>
    <xf numFmtId="0" fontId="24" fillId="0" borderId="23" xfId="0" applyFont="1" applyBorder="1" applyAlignment="1">
      <alignment horizontal="center" vertical="center"/>
    </xf>
    <xf numFmtId="0" fontId="27" fillId="0" borderId="23" xfId="0" applyFont="1" applyBorder="1" applyAlignment="1">
      <alignment horizontal="center" vertical="center"/>
    </xf>
    <xf numFmtId="0" fontId="24" fillId="0" borderId="0" xfId="0" applyFont="1" applyAlignment="1">
      <alignment horizontal="left" vertical="center"/>
    </xf>
    <xf numFmtId="38" fontId="28" fillId="0" borderId="23" xfId="1" applyFont="1" applyBorder="1" applyAlignment="1">
      <alignment horizontal="right" vertical="center"/>
    </xf>
    <xf numFmtId="0" fontId="13" fillId="0" borderId="54" xfId="0" applyFont="1" applyBorder="1" applyAlignment="1">
      <alignment horizontal="center"/>
    </xf>
    <xf numFmtId="0" fontId="16" fillId="0" borderId="0" xfId="0" applyFont="1" applyAlignment="1">
      <alignment horizontal="center" vertical="center"/>
    </xf>
    <xf numFmtId="38" fontId="16" fillId="0" borderId="0" xfId="1" applyFont="1" applyAlignment="1">
      <alignment horizontal="right" vertical="center"/>
    </xf>
    <xf numFmtId="0" fontId="16" fillId="0" borderId="37" xfId="0" applyFont="1" applyBorder="1" applyAlignment="1">
      <alignment horizontal="center" vertical="center"/>
    </xf>
    <xf numFmtId="0" fontId="16" fillId="0" borderId="37" xfId="0" applyFont="1" applyBorder="1" applyAlignment="1">
      <alignment horizontal="left" vertical="center"/>
    </xf>
    <xf numFmtId="0" fontId="16" fillId="0" borderId="32" xfId="0" applyFont="1" applyBorder="1" applyAlignment="1">
      <alignment horizontal="center" vertical="center"/>
    </xf>
    <xf numFmtId="38" fontId="16" fillId="0" borderId="18" xfId="1" applyFont="1" applyBorder="1" applyAlignment="1">
      <alignment horizontal="right" vertical="center"/>
    </xf>
    <xf numFmtId="0" fontId="10" fillId="0" borderId="26" xfId="0" applyFont="1" applyBorder="1" applyAlignment="1">
      <alignment horizontal="center" vertical="center"/>
    </xf>
    <xf numFmtId="0" fontId="30" fillId="0" borderId="14" xfId="0" applyFont="1" applyBorder="1" applyAlignment="1">
      <alignment horizontal="center" vertical="center"/>
    </xf>
    <xf numFmtId="38" fontId="10" fillId="2" borderId="43" xfId="1" applyFont="1" applyFill="1" applyBorder="1" applyAlignment="1">
      <alignment horizontal="right" vertical="center"/>
    </xf>
    <xf numFmtId="38" fontId="10" fillId="2" borderId="67" xfId="1" applyFont="1" applyFill="1" applyBorder="1" applyAlignment="1">
      <alignment horizontal="right" vertical="center"/>
    </xf>
    <xf numFmtId="0" fontId="30" fillId="0" borderId="47" xfId="0" applyFont="1" applyBorder="1" applyAlignment="1">
      <alignment horizontal="center" vertical="center"/>
    </xf>
    <xf numFmtId="0" fontId="10" fillId="0" borderId="68" xfId="0" applyFont="1" applyBorder="1" applyAlignment="1">
      <alignment horizontal="center" vertical="center"/>
    </xf>
    <xf numFmtId="0" fontId="10" fillId="0" borderId="46" xfId="0" applyFont="1" applyBorder="1" applyAlignment="1">
      <alignment horizontal="center" vertical="center"/>
    </xf>
    <xf numFmtId="0" fontId="10" fillId="0" borderId="35" xfId="0" applyFont="1" applyBorder="1" applyAlignment="1">
      <alignment horizontal="right" vertical="center"/>
    </xf>
    <xf numFmtId="38" fontId="10" fillId="0" borderId="35" xfId="1" applyFont="1" applyBorder="1" applyAlignment="1">
      <alignment horizontal="right" vertical="center"/>
    </xf>
    <xf numFmtId="0" fontId="30" fillId="0" borderId="0" xfId="0" applyFont="1" applyAlignment="1">
      <alignment horizontal="center" vertical="center"/>
    </xf>
    <xf numFmtId="0" fontId="11" fillId="0" borderId="0" xfId="0" applyFont="1" applyAlignment="1">
      <alignment horizontal="left" vertical="center"/>
    </xf>
    <xf numFmtId="0" fontId="13" fillId="0" borderId="0" xfId="0" applyFont="1" applyAlignment="1">
      <alignment horizontal="right" vertical="center"/>
    </xf>
    <xf numFmtId="0" fontId="13" fillId="0" borderId="0" xfId="0" applyFont="1" applyAlignment="1">
      <alignment horizontal="left" vertical="center"/>
    </xf>
    <xf numFmtId="0" fontId="13" fillId="0" borderId="0" xfId="0" applyFont="1" applyAlignment="1">
      <alignment horizontal="center" vertical="center"/>
    </xf>
    <xf numFmtId="0" fontId="27" fillId="0" borderId="0" xfId="0" applyFont="1" applyAlignment="1">
      <alignment horizontal="center" vertical="center"/>
    </xf>
    <xf numFmtId="0" fontId="11" fillId="0" borderId="0" xfId="0" applyFont="1" applyAlignment="1">
      <alignment horizontal="right" vertical="center"/>
    </xf>
    <xf numFmtId="0" fontId="31" fillId="0" borderId="0" xfId="0" applyFont="1" applyAlignment="1">
      <alignment horizontal="center" vertical="center"/>
    </xf>
    <xf numFmtId="0" fontId="10" fillId="0" borderId="0" xfId="0" applyFont="1" applyAlignment="1">
      <alignment horizontal="left" vertical="center"/>
    </xf>
    <xf numFmtId="0" fontId="14" fillId="0" borderId="0" xfId="0" applyFont="1" applyAlignment="1">
      <alignment horizontal="center" vertical="center"/>
    </xf>
    <xf numFmtId="0" fontId="22" fillId="0" borderId="0" xfId="0" applyFont="1" applyAlignment="1">
      <alignment horizontal="right" vertical="center"/>
    </xf>
    <xf numFmtId="0" fontId="0" fillId="0" borderId="0" xfId="0" applyAlignment="1"/>
    <xf numFmtId="38" fontId="16" fillId="0" borderId="72" xfId="1" applyFont="1" applyBorder="1" applyAlignment="1">
      <alignment horizontal="right" vertical="center"/>
    </xf>
    <xf numFmtId="38" fontId="16" fillId="0" borderId="73" xfId="1" applyFont="1" applyBorder="1" applyAlignment="1">
      <alignment horizontal="right" vertical="center"/>
    </xf>
    <xf numFmtId="0" fontId="11" fillId="5" borderId="89" xfId="0" applyFont="1" applyFill="1" applyBorder="1" applyAlignment="1">
      <alignment horizontal="center" vertical="center"/>
    </xf>
    <xf numFmtId="38" fontId="33" fillId="0" borderId="27" xfId="1" applyFont="1" applyBorder="1" applyAlignment="1">
      <alignment horizontal="right" vertical="center"/>
    </xf>
    <xf numFmtId="0" fontId="19" fillId="0" borderId="0" xfId="0" applyFont="1" applyBorder="1" applyAlignment="1">
      <alignment vertical="center" wrapText="1"/>
    </xf>
    <xf numFmtId="0" fontId="19" fillId="0" borderId="92" xfId="0" applyFont="1" applyBorder="1" applyAlignment="1"/>
    <xf numFmtId="0" fontId="7" fillId="0" borderId="0" xfId="0" applyFont="1" applyProtection="1">
      <alignment vertical="center"/>
    </xf>
    <xf numFmtId="0" fontId="9" fillId="2" borderId="87" xfId="0" applyFont="1" applyFill="1" applyBorder="1" applyAlignment="1" applyProtection="1">
      <alignment horizontal="center" vertical="center"/>
      <protection locked="0"/>
    </xf>
    <xf numFmtId="0" fontId="14" fillId="2" borderId="76" xfId="0" applyFont="1" applyFill="1" applyBorder="1" applyAlignment="1" applyProtection="1">
      <alignment horizontal="center" vertical="center" shrinkToFit="1"/>
      <protection locked="0"/>
    </xf>
    <xf numFmtId="38" fontId="16" fillId="2" borderId="82" xfId="1" applyFont="1" applyFill="1" applyBorder="1" applyAlignment="1" applyProtection="1">
      <alignment horizontal="right" vertical="center"/>
      <protection locked="0"/>
    </xf>
    <xf numFmtId="0" fontId="14" fillId="2" borderId="75" xfId="0" applyFont="1" applyFill="1" applyBorder="1" applyAlignment="1" applyProtection="1">
      <alignment horizontal="center" vertical="center" shrinkToFit="1"/>
      <protection locked="0"/>
    </xf>
    <xf numFmtId="38" fontId="16" fillId="2" borderId="83" xfId="1" applyFont="1" applyFill="1" applyBorder="1" applyAlignment="1" applyProtection="1">
      <alignment horizontal="right" vertical="center"/>
      <protection locked="0"/>
    </xf>
    <xf numFmtId="0" fontId="14" fillId="2" borderId="77" xfId="0" applyFont="1" applyFill="1" applyBorder="1" applyAlignment="1" applyProtection="1">
      <alignment horizontal="center" vertical="center" shrinkToFit="1"/>
      <protection locked="0"/>
    </xf>
    <xf numFmtId="38" fontId="16" fillId="2" borderId="84" xfId="1" applyFont="1" applyFill="1" applyBorder="1" applyAlignment="1" applyProtection="1">
      <alignment horizontal="right" vertical="center"/>
      <protection locked="0"/>
    </xf>
    <xf numFmtId="0" fontId="14" fillId="2" borderId="78" xfId="0" applyFont="1" applyFill="1" applyBorder="1" applyAlignment="1" applyProtection="1">
      <alignment horizontal="center" vertical="center" shrinkToFit="1"/>
      <protection locked="0"/>
    </xf>
    <xf numFmtId="38" fontId="16" fillId="2" borderId="85" xfId="1" applyFont="1" applyFill="1" applyBorder="1" applyAlignment="1" applyProtection="1">
      <alignment horizontal="right" vertical="center"/>
      <protection locked="0"/>
    </xf>
    <xf numFmtId="0" fontId="14" fillId="2" borderId="79" xfId="0" applyFont="1" applyFill="1" applyBorder="1" applyAlignment="1" applyProtection="1">
      <alignment horizontal="center" vertical="center" shrinkToFit="1"/>
      <protection locked="0"/>
    </xf>
    <xf numFmtId="0" fontId="14" fillId="2" borderId="80" xfId="0" applyFont="1" applyFill="1" applyBorder="1" applyAlignment="1" applyProtection="1">
      <alignment horizontal="center" vertical="center" shrinkToFit="1"/>
      <protection locked="0"/>
    </xf>
    <xf numFmtId="38" fontId="16" fillId="2" borderId="86" xfId="1" applyFont="1" applyFill="1" applyBorder="1" applyAlignment="1" applyProtection="1">
      <alignment horizontal="right" vertical="center"/>
      <protection locked="0"/>
    </xf>
    <xf numFmtId="0" fontId="14" fillId="2" borderId="90" xfId="0" applyFont="1" applyFill="1" applyBorder="1" applyAlignment="1" applyProtection="1">
      <alignment horizontal="center" vertical="center" shrinkToFit="1"/>
      <protection locked="0"/>
    </xf>
    <xf numFmtId="38" fontId="16" fillId="2" borderId="81" xfId="1" applyFont="1" applyFill="1" applyBorder="1" applyAlignment="1" applyProtection="1">
      <alignment horizontal="right" vertical="center"/>
      <protection locked="0"/>
    </xf>
    <xf numFmtId="0" fontId="19" fillId="6" borderId="91" xfId="0" applyFont="1" applyFill="1" applyBorder="1" applyAlignment="1" applyProtection="1">
      <alignment vertical="center" wrapText="1"/>
      <protection locked="0"/>
    </xf>
    <xf numFmtId="0" fontId="19" fillId="7" borderId="87" xfId="0" applyFont="1" applyFill="1" applyBorder="1" applyAlignment="1" applyProtection="1">
      <protection locked="0"/>
    </xf>
    <xf numFmtId="0" fontId="19" fillId="0" borderId="0" xfId="0" applyFont="1" applyAlignment="1">
      <alignment horizontal="right" vertical="center"/>
    </xf>
    <xf numFmtId="0" fontId="19" fillId="0" borderId="93" xfId="0" applyFont="1" applyBorder="1" applyAlignment="1">
      <alignment horizontal="right" vertical="center"/>
    </xf>
    <xf numFmtId="38" fontId="16" fillId="0" borderId="77" xfId="1" applyFont="1" applyBorder="1" applyAlignment="1">
      <alignment horizontal="right" vertical="center"/>
    </xf>
    <xf numFmtId="38" fontId="16" fillId="0" borderId="46" xfId="1" applyFont="1" applyBorder="1" applyAlignment="1">
      <alignment horizontal="right" vertical="center"/>
    </xf>
    <xf numFmtId="38" fontId="16" fillId="0" borderId="96" xfId="1" applyFont="1" applyBorder="1" applyAlignment="1">
      <alignment horizontal="right" vertical="center"/>
    </xf>
    <xf numFmtId="0" fontId="2" fillId="0" borderId="0" xfId="0" applyFont="1" applyAlignment="1">
      <alignment horizontal="center" vertical="center"/>
    </xf>
    <xf numFmtId="0" fontId="14" fillId="2" borderId="98" xfId="0" applyFont="1" applyFill="1" applyBorder="1" applyAlignment="1" applyProtection="1">
      <alignment horizontal="center" vertical="center" shrinkToFit="1"/>
      <protection locked="0"/>
    </xf>
    <xf numFmtId="38" fontId="16" fillId="2" borderId="99" xfId="1" applyFont="1" applyFill="1" applyBorder="1" applyAlignment="1" applyProtection="1">
      <alignment horizontal="right" vertical="center"/>
      <protection locked="0"/>
    </xf>
    <xf numFmtId="38" fontId="16" fillId="0" borderId="98" xfId="1" applyFont="1" applyBorder="1" applyAlignment="1">
      <alignment horizontal="right" vertical="center"/>
    </xf>
    <xf numFmtId="38" fontId="16" fillId="0" borderId="75" xfId="1" applyFont="1" applyBorder="1" applyAlignment="1">
      <alignment horizontal="right" vertical="center"/>
    </xf>
    <xf numFmtId="38" fontId="16" fillId="0" borderId="101" xfId="1" applyFont="1" applyBorder="1" applyAlignment="1">
      <alignment horizontal="right" vertical="center"/>
    </xf>
    <xf numFmtId="38" fontId="16" fillId="0" borderId="100" xfId="1" applyFont="1" applyBorder="1" applyAlignment="1">
      <alignment horizontal="right" vertical="center"/>
    </xf>
    <xf numFmtId="38" fontId="16" fillId="0" borderId="17" xfId="1" applyFont="1" applyBorder="1" applyAlignment="1">
      <alignment horizontal="right" vertical="center"/>
    </xf>
    <xf numFmtId="38" fontId="16" fillId="0" borderId="5"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3" xfId="1" applyFont="1" applyFill="1" applyBorder="1" applyAlignment="1">
      <alignment horizontal="right" vertical="center"/>
    </xf>
    <xf numFmtId="38" fontId="16" fillId="0" borderId="28" xfId="1" applyFont="1" applyFill="1" applyBorder="1" applyAlignment="1">
      <alignment horizontal="right" vertical="center"/>
    </xf>
    <xf numFmtId="38" fontId="16" fillId="0" borderId="30"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27" xfId="1" applyFont="1" applyFill="1" applyBorder="1" applyAlignment="1">
      <alignment horizontal="right" vertical="center"/>
    </xf>
    <xf numFmtId="38" fontId="16" fillId="0" borderId="33" xfId="1" applyFont="1" applyFill="1" applyBorder="1" applyAlignment="1">
      <alignment horizontal="right" vertical="center"/>
    </xf>
    <xf numFmtId="38" fontId="16" fillId="0" borderId="14" xfId="1" applyFont="1" applyFill="1" applyBorder="1" applyAlignment="1">
      <alignment horizontal="right" vertical="center"/>
    </xf>
    <xf numFmtId="0" fontId="10" fillId="0" borderId="23" xfId="0" applyFont="1" applyFill="1" applyBorder="1" applyAlignment="1">
      <alignment horizontal="center" vertical="center"/>
    </xf>
    <xf numFmtId="0" fontId="10" fillId="0" borderId="102" xfId="0" applyFont="1" applyFill="1" applyBorder="1" applyAlignment="1">
      <alignment horizontal="center" vertical="center"/>
    </xf>
    <xf numFmtId="0" fontId="10" fillId="0" borderId="47" xfId="0" applyFont="1" applyFill="1" applyBorder="1" applyAlignment="1">
      <alignment horizontal="center" vertical="center"/>
    </xf>
    <xf numFmtId="0" fontId="10" fillId="0" borderId="49" xfId="0" applyFont="1" applyFill="1" applyBorder="1" applyAlignment="1">
      <alignment horizontal="center" vertical="center"/>
    </xf>
    <xf numFmtId="38" fontId="16" fillId="0" borderId="44" xfId="1" applyFont="1" applyFill="1" applyBorder="1" applyAlignment="1">
      <alignment horizontal="right" vertical="center"/>
    </xf>
    <xf numFmtId="0" fontId="10" fillId="0" borderId="8" xfId="0" applyFont="1" applyFill="1" applyBorder="1" applyAlignment="1">
      <alignment horizontal="center" vertical="center"/>
    </xf>
    <xf numFmtId="38" fontId="16" fillId="0" borderId="28" xfId="1" applyFont="1" applyBorder="1" applyAlignment="1">
      <alignment horizontal="center" vertical="center"/>
    </xf>
    <xf numFmtId="38" fontId="16" fillId="2" borderId="66" xfId="1" applyFont="1" applyFill="1" applyBorder="1" applyAlignment="1">
      <alignment horizontal="right" vertical="center"/>
    </xf>
    <xf numFmtId="0" fontId="13" fillId="0" borderId="23" xfId="0" applyFont="1" applyBorder="1" applyAlignment="1">
      <alignment horizontal="center" vertical="center"/>
    </xf>
    <xf numFmtId="0" fontId="13" fillId="0" borderId="6" xfId="0" applyFont="1" applyBorder="1" applyAlignment="1">
      <alignment horizontal="center"/>
    </xf>
    <xf numFmtId="0" fontId="21" fillId="0" borderId="0" xfId="0" applyFont="1" applyAlignment="1">
      <alignment horizontal="left" vertical="center"/>
    </xf>
    <xf numFmtId="0" fontId="13" fillId="0" borderId="6" xfId="0" applyFont="1" applyBorder="1" applyAlignment="1">
      <alignment horizontal="center" vertical="center"/>
    </xf>
    <xf numFmtId="0" fontId="13" fillId="0" borderId="33" xfId="0" applyFont="1" applyBorder="1" applyAlignment="1">
      <alignment horizontal="center" vertical="center"/>
    </xf>
    <xf numFmtId="0" fontId="2" fillId="0" borderId="0" xfId="0" applyFont="1" applyAlignment="1" applyProtection="1">
      <alignment horizontal="center" vertical="center"/>
    </xf>
    <xf numFmtId="38" fontId="16" fillId="0" borderId="50" xfId="1" applyFont="1" applyBorder="1" applyAlignment="1">
      <alignment horizontal="right" vertical="center"/>
    </xf>
    <xf numFmtId="38" fontId="16" fillId="0" borderId="57" xfId="1" applyFont="1" applyBorder="1" applyAlignment="1">
      <alignment horizontal="right" vertical="center"/>
    </xf>
    <xf numFmtId="38" fontId="16" fillId="0" borderId="26" xfId="1" applyFont="1" applyBorder="1" applyAlignment="1">
      <alignment horizontal="right" vertical="center"/>
    </xf>
    <xf numFmtId="38" fontId="16" fillId="0" borderId="49" xfId="1" applyFont="1" applyBorder="1" applyAlignment="1">
      <alignment horizontal="right" vertical="center"/>
    </xf>
    <xf numFmtId="38" fontId="16" fillId="0" borderId="102" xfId="1" applyFont="1" applyBorder="1" applyAlignment="1">
      <alignment horizontal="right" vertical="center"/>
    </xf>
    <xf numFmtId="38" fontId="16" fillId="0" borderId="22" xfId="1" applyFont="1" applyFill="1" applyBorder="1" applyAlignment="1">
      <alignment horizontal="right" vertical="center"/>
    </xf>
    <xf numFmtId="38" fontId="16" fillId="0" borderId="9" xfId="1" applyFont="1" applyFill="1" applyBorder="1" applyAlignment="1">
      <alignment horizontal="right" vertical="center"/>
    </xf>
    <xf numFmtId="38" fontId="16" fillId="0" borderId="32" xfId="1" applyFont="1" applyFill="1" applyBorder="1" applyAlignment="1">
      <alignment horizontal="right" vertical="center"/>
    </xf>
    <xf numFmtId="38" fontId="16" fillId="0" borderId="25" xfId="1" applyFont="1" applyFill="1" applyBorder="1" applyAlignment="1">
      <alignment horizontal="right" vertical="center"/>
    </xf>
    <xf numFmtId="38" fontId="16" fillId="0" borderId="46" xfId="1" applyFont="1" applyFill="1" applyBorder="1" applyAlignment="1">
      <alignment horizontal="right" vertical="center"/>
    </xf>
    <xf numFmtId="38" fontId="16" fillId="0" borderId="104" xfId="1" applyFont="1" applyFill="1" applyBorder="1" applyAlignment="1">
      <alignment horizontal="right" vertical="center"/>
    </xf>
    <xf numFmtId="38" fontId="16" fillId="0" borderId="18" xfId="1" applyFont="1" applyFill="1" applyBorder="1" applyAlignment="1">
      <alignment horizontal="right" vertical="center"/>
    </xf>
    <xf numFmtId="0" fontId="13" fillId="0" borderId="23" xfId="0" applyFont="1" applyBorder="1" applyAlignment="1">
      <alignment horizontal="center" vertical="center"/>
    </xf>
    <xf numFmtId="0" fontId="13" fillId="0" borderId="6" xfId="0" applyFont="1" applyBorder="1" applyAlignment="1">
      <alignment horizontal="center"/>
    </xf>
    <xf numFmtId="0" fontId="21" fillId="0" borderId="0" xfId="0" applyFont="1" applyAlignment="1">
      <alignment horizontal="left" vertical="center"/>
    </xf>
    <xf numFmtId="0" fontId="13" fillId="0" borderId="6" xfId="0" applyFont="1" applyBorder="1" applyAlignment="1">
      <alignment horizontal="center" vertical="center"/>
    </xf>
    <xf numFmtId="0" fontId="13" fillId="0" borderId="33" xfId="0" applyFont="1" applyBorder="1" applyAlignment="1">
      <alignment horizontal="center" vertical="center"/>
    </xf>
    <xf numFmtId="0" fontId="2" fillId="0" borderId="0" xfId="0" applyFont="1" applyAlignment="1" applyProtection="1">
      <alignment horizontal="center" vertical="center"/>
    </xf>
    <xf numFmtId="10" fontId="16" fillId="0" borderId="26" xfId="0" applyNumberFormat="1" applyFont="1" applyBorder="1" applyAlignment="1">
      <alignment horizontal="center" vertical="center"/>
    </xf>
    <xf numFmtId="38" fontId="16" fillId="0" borderId="16" xfId="1" applyFont="1" applyBorder="1" applyAlignment="1">
      <alignment horizontal="right" vertical="center"/>
    </xf>
    <xf numFmtId="38" fontId="16" fillId="0" borderId="15" xfId="1" applyFont="1" applyBorder="1" applyAlignment="1">
      <alignment horizontal="right" vertical="center"/>
    </xf>
    <xf numFmtId="38" fontId="16" fillId="0" borderId="6" xfId="1" applyFont="1" applyFill="1" applyBorder="1" applyAlignment="1">
      <alignment horizontal="right" vertical="center"/>
    </xf>
    <xf numFmtId="38" fontId="16" fillId="0" borderId="23" xfId="1" applyFont="1" applyBorder="1" applyAlignment="1">
      <alignment horizontal="right" vertical="center"/>
    </xf>
    <xf numFmtId="38" fontId="16" fillId="0" borderId="15" xfId="1" applyFont="1" applyFill="1" applyBorder="1" applyAlignment="1">
      <alignment horizontal="right" vertical="center"/>
    </xf>
    <xf numFmtId="38" fontId="16" fillId="0" borderId="28" xfId="1" applyFont="1" applyBorder="1" applyAlignment="1">
      <alignment horizontal="center" vertical="center"/>
    </xf>
    <xf numFmtId="0" fontId="9" fillId="2" borderId="87" xfId="0" applyFont="1" applyFill="1" applyBorder="1" applyAlignment="1" applyProtection="1">
      <alignment horizontal="center" vertical="center"/>
    </xf>
    <xf numFmtId="0" fontId="14" fillId="2" borderId="76" xfId="0" applyFont="1" applyFill="1" applyBorder="1" applyAlignment="1" applyProtection="1">
      <alignment horizontal="center" vertical="center" shrinkToFit="1"/>
    </xf>
    <xf numFmtId="38" fontId="16" fillId="2" borderId="82" xfId="1" applyFont="1" applyFill="1" applyBorder="1" applyAlignment="1" applyProtection="1">
      <alignment horizontal="right" vertical="center"/>
    </xf>
    <xf numFmtId="0" fontId="14" fillId="2" borderId="75" xfId="0" applyFont="1" applyFill="1" applyBorder="1" applyAlignment="1" applyProtection="1">
      <alignment horizontal="center" vertical="center" shrinkToFit="1"/>
    </xf>
    <xf numFmtId="38" fontId="16" fillId="2" borderId="83" xfId="1" applyFont="1" applyFill="1" applyBorder="1" applyAlignment="1" applyProtection="1">
      <alignment horizontal="right" vertical="center"/>
    </xf>
    <xf numFmtId="0" fontId="14" fillId="2" borderId="77" xfId="0" applyFont="1" applyFill="1" applyBorder="1" applyAlignment="1" applyProtection="1">
      <alignment horizontal="center" vertical="center" shrinkToFit="1"/>
    </xf>
    <xf numFmtId="38" fontId="16" fillId="2" borderId="84" xfId="1" applyFont="1" applyFill="1" applyBorder="1" applyAlignment="1" applyProtection="1">
      <alignment horizontal="right" vertical="center"/>
    </xf>
    <xf numFmtId="0" fontId="14" fillId="2" borderId="103" xfId="0" applyFont="1" applyFill="1" applyBorder="1" applyAlignment="1" applyProtection="1">
      <alignment horizontal="center" vertical="center" shrinkToFit="1"/>
    </xf>
    <xf numFmtId="38" fontId="16" fillId="2" borderId="85" xfId="1" applyFont="1" applyFill="1" applyBorder="1" applyAlignment="1" applyProtection="1">
      <alignment horizontal="right" vertical="center"/>
    </xf>
    <xf numFmtId="0" fontId="14" fillId="2" borderId="98" xfId="0" applyFont="1" applyFill="1" applyBorder="1" applyAlignment="1" applyProtection="1">
      <alignment horizontal="center" vertical="center" shrinkToFit="1"/>
    </xf>
    <xf numFmtId="38" fontId="16" fillId="2" borderId="99" xfId="1" applyFont="1" applyFill="1" applyBorder="1" applyAlignment="1" applyProtection="1">
      <alignment horizontal="right" vertical="center"/>
    </xf>
    <xf numFmtId="0" fontId="14" fillId="2" borderId="79" xfId="0" applyFont="1" applyFill="1" applyBorder="1" applyAlignment="1" applyProtection="1">
      <alignment horizontal="center" vertical="center" shrinkToFit="1"/>
    </xf>
    <xf numFmtId="0" fontId="14" fillId="2" borderId="80" xfId="0" applyFont="1" applyFill="1" applyBorder="1" applyAlignment="1" applyProtection="1">
      <alignment horizontal="center" vertical="center" shrinkToFit="1"/>
    </xf>
    <xf numFmtId="38" fontId="16" fillId="2" borderId="86" xfId="1" applyFont="1" applyFill="1" applyBorder="1" applyAlignment="1" applyProtection="1">
      <alignment horizontal="right" vertical="center"/>
    </xf>
    <xf numFmtId="0" fontId="14" fillId="2" borderId="90" xfId="0" applyFont="1" applyFill="1" applyBorder="1" applyAlignment="1" applyProtection="1">
      <alignment horizontal="center" vertical="center" shrinkToFit="1"/>
    </xf>
    <xf numFmtId="38" fontId="16" fillId="2" borderId="81" xfId="1" applyFont="1" applyFill="1" applyBorder="1" applyAlignment="1" applyProtection="1">
      <alignment horizontal="right" vertical="center"/>
    </xf>
    <xf numFmtId="0" fontId="19" fillId="6" borderId="91" xfId="0" applyFont="1" applyFill="1" applyBorder="1" applyAlignment="1" applyProtection="1">
      <alignment vertical="center" wrapText="1"/>
    </xf>
    <xf numFmtId="0" fontId="19" fillId="7" borderId="87" xfId="0" applyFont="1" applyFill="1" applyBorder="1" applyAlignment="1" applyProtection="1"/>
    <xf numFmtId="0" fontId="19" fillId="0" borderId="109" xfId="0" applyFont="1" applyBorder="1" applyAlignment="1"/>
    <xf numFmtId="0" fontId="19" fillId="0" borderId="0" xfId="0" applyFont="1" applyAlignment="1">
      <alignment horizontal="left" vertical="center" wrapText="1"/>
    </xf>
    <xf numFmtId="0" fontId="2" fillId="0" borderId="0" xfId="0" applyFont="1" applyAlignment="1" applyProtection="1">
      <alignment horizontal="center" vertical="center"/>
    </xf>
    <xf numFmtId="0" fontId="8"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2" fillId="0" borderId="88" xfId="0" applyFont="1" applyBorder="1" applyAlignment="1">
      <alignment horizontal="center" vertical="center"/>
    </xf>
    <xf numFmtId="0" fontId="12" fillId="0" borderId="74" xfId="0" applyFont="1" applyBorder="1" applyAlignment="1">
      <alignment horizontal="center" vertical="center"/>
    </xf>
    <xf numFmtId="0" fontId="12" fillId="0" borderId="4" xfId="0" applyFont="1" applyBorder="1" applyAlignment="1">
      <alignment horizontal="center" vertical="center"/>
    </xf>
    <xf numFmtId="0" fontId="11" fillId="0" borderId="4" xfId="0" applyFont="1" applyBorder="1" applyAlignment="1">
      <alignment horizontal="center" vertical="center"/>
    </xf>
    <xf numFmtId="0" fontId="11" fillId="0" borderId="13" xfId="0" applyFont="1" applyBorder="1" applyAlignment="1">
      <alignment horizontal="center" vertical="center"/>
    </xf>
    <xf numFmtId="0" fontId="11" fillId="0" borderId="5" xfId="0" applyFont="1" applyBorder="1" applyAlignment="1">
      <alignment horizontal="center" vertical="center"/>
    </xf>
    <xf numFmtId="0" fontId="11" fillId="0" borderId="14" xfId="0" applyFont="1" applyBorder="1" applyAlignment="1">
      <alignment horizontal="center" vertical="center"/>
    </xf>
    <xf numFmtId="0" fontId="11" fillId="0" borderId="8"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vertical="center"/>
    </xf>
    <xf numFmtId="0" fontId="11" fillId="0" borderId="17" xfId="0" applyFont="1" applyBorder="1" applyAlignment="1">
      <alignment horizontal="center" vertical="center"/>
    </xf>
    <xf numFmtId="0" fontId="12" fillId="0" borderId="18" xfId="0" applyFont="1" applyBorder="1" applyAlignment="1">
      <alignment horizontal="center" vertical="center" textRotation="255"/>
    </xf>
    <xf numFmtId="0" fontId="12" fillId="0" borderId="21" xfId="0" applyFont="1" applyBorder="1" applyAlignment="1">
      <alignment horizontal="center" vertical="center" textRotation="255"/>
    </xf>
    <xf numFmtId="0" fontId="12" fillId="0" borderId="35" xfId="0" applyFont="1" applyBorder="1" applyAlignment="1">
      <alignment horizontal="center" vertical="center" textRotation="255"/>
    </xf>
    <xf numFmtId="0" fontId="11" fillId="3" borderId="94" xfId="0" applyFont="1" applyFill="1" applyBorder="1" applyAlignment="1">
      <alignment horizontal="center" vertical="center"/>
    </xf>
    <xf numFmtId="0" fontId="11" fillId="3" borderId="97" xfId="0" applyFont="1" applyFill="1" applyBorder="1" applyAlignment="1">
      <alignment horizontal="center" vertical="center"/>
    </xf>
    <xf numFmtId="0" fontId="11" fillId="3" borderId="95" xfId="0" applyFont="1" applyFill="1" applyBorder="1" applyAlignment="1">
      <alignment horizontal="center" vertical="center"/>
    </xf>
    <xf numFmtId="0" fontId="11" fillId="8" borderId="94" xfId="0" applyFont="1" applyFill="1" applyBorder="1" applyAlignment="1">
      <alignment horizontal="center" vertical="center" wrapText="1"/>
    </xf>
    <xf numFmtId="0" fontId="11" fillId="8" borderId="97" xfId="0" applyFont="1" applyFill="1" applyBorder="1" applyAlignment="1">
      <alignment horizontal="center" vertical="center" wrapText="1"/>
    </xf>
    <xf numFmtId="0" fontId="11" fillId="8" borderId="95" xfId="0" applyFont="1" applyFill="1" applyBorder="1" applyAlignment="1">
      <alignment horizontal="center" vertical="center" wrapText="1"/>
    </xf>
    <xf numFmtId="38" fontId="16" fillId="0" borderId="31" xfId="1" applyFont="1" applyFill="1" applyBorder="1" applyAlignment="1">
      <alignment horizontal="center" vertical="center"/>
    </xf>
    <xf numFmtId="38" fontId="16" fillId="0" borderId="34" xfId="1" applyFont="1" applyFill="1" applyBorder="1" applyAlignment="1">
      <alignment horizontal="center" vertical="center"/>
    </xf>
    <xf numFmtId="0" fontId="11" fillId="4" borderId="94" xfId="0" applyFont="1" applyFill="1" applyBorder="1" applyAlignment="1">
      <alignment horizontal="center" vertical="center"/>
    </xf>
    <xf numFmtId="0" fontId="11" fillId="4" borderId="97" xfId="0" applyFont="1" applyFill="1" applyBorder="1" applyAlignment="1">
      <alignment horizontal="center" vertical="center"/>
    </xf>
    <xf numFmtId="0" fontId="11" fillId="4" borderId="95" xfId="0" applyFont="1" applyFill="1" applyBorder="1" applyAlignment="1">
      <alignment horizontal="center" vertical="center"/>
    </xf>
    <xf numFmtId="10" fontId="16" fillId="0" borderId="106" xfId="0" applyNumberFormat="1" applyFont="1" applyBorder="1" applyAlignment="1">
      <alignment horizontal="center" vertical="center"/>
    </xf>
    <xf numFmtId="10" fontId="16" fillId="0" borderId="107" xfId="0" applyNumberFormat="1" applyFont="1" applyBorder="1" applyAlignment="1">
      <alignment horizontal="center" vertical="center"/>
    </xf>
    <xf numFmtId="10" fontId="16" fillId="0" borderId="108" xfId="0" applyNumberFormat="1" applyFont="1" applyBorder="1" applyAlignment="1">
      <alignment horizontal="center" vertical="center"/>
    </xf>
    <xf numFmtId="0" fontId="21" fillId="0" borderId="0" xfId="0" applyFont="1" applyAlignment="1">
      <alignment horizontal="left"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6" xfId="0" applyFont="1" applyBorder="1" applyAlignment="1">
      <alignment horizontal="center" vertical="center"/>
    </xf>
    <xf numFmtId="0" fontId="13" fillId="0" borderId="33" xfId="0" applyFont="1" applyBorder="1" applyAlignment="1">
      <alignment horizontal="center" vertical="center"/>
    </xf>
    <xf numFmtId="0" fontId="13" fillId="0" borderId="7" xfId="0" applyFont="1" applyBorder="1" applyAlignment="1">
      <alignment horizontal="center" vertical="center"/>
    </xf>
    <xf numFmtId="0" fontId="13" fillId="0" borderId="26" xfId="0" applyFont="1" applyBorder="1" applyAlignment="1">
      <alignment horizontal="center" vertical="center"/>
    </xf>
    <xf numFmtId="0" fontId="13" fillId="0" borderId="14" xfId="0" applyFont="1" applyBorder="1" applyAlignment="1">
      <alignment horizontal="center" vertical="center"/>
    </xf>
    <xf numFmtId="0" fontId="11" fillId="0" borderId="30" xfId="0" applyFont="1" applyBorder="1" applyAlignment="1">
      <alignment horizontal="center"/>
    </xf>
    <xf numFmtId="0" fontId="11" fillId="0" borderId="20" xfId="0" applyFont="1" applyBorder="1" applyAlignment="1">
      <alignment horizontal="center" vertical="center"/>
    </xf>
    <xf numFmtId="0" fontId="12" fillId="0" borderId="48" xfId="0" applyFont="1" applyBorder="1" applyAlignment="1">
      <alignment horizontal="center" vertical="center" textRotation="255"/>
    </xf>
    <xf numFmtId="0" fontId="12" fillId="0" borderId="51" xfId="0" applyFont="1" applyBorder="1" applyAlignment="1">
      <alignment horizontal="center" vertical="center" textRotation="255"/>
    </xf>
    <xf numFmtId="0" fontId="12" fillId="0" borderId="53" xfId="0" applyFont="1" applyBorder="1" applyAlignment="1">
      <alignment horizontal="center" vertical="center" textRotation="255"/>
    </xf>
    <xf numFmtId="0" fontId="11" fillId="0" borderId="16" xfId="0" applyFont="1" applyBorder="1" applyAlignment="1">
      <alignment horizontal="center" vertical="center"/>
    </xf>
    <xf numFmtId="0" fontId="11" fillId="0" borderId="15" xfId="0" applyFont="1" applyBorder="1" applyAlignment="1">
      <alignment horizontal="center" vertical="center"/>
    </xf>
    <xf numFmtId="38" fontId="17" fillId="0" borderId="50" xfId="1" applyFont="1" applyFill="1" applyBorder="1" applyAlignment="1">
      <alignment horizontal="center" vertical="center"/>
    </xf>
    <xf numFmtId="38" fontId="17" fillId="0" borderId="32" xfId="1" applyFont="1" applyFill="1" applyBorder="1" applyAlignment="1">
      <alignment horizontal="center" vertical="center"/>
    </xf>
    <xf numFmtId="38" fontId="17" fillId="0" borderId="26" xfId="1" applyFont="1" applyFill="1" applyBorder="1" applyAlignment="1">
      <alignment horizontal="center" vertical="center"/>
    </xf>
    <xf numFmtId="38" fontId="17" fillId="0" borderId="14" xfId="1" applyFont="1" applyFill="1" applyBorder="1" applyAlignment="1">
      <alignment horizontal="center" vertical="center"/>
    </xf>
    <xf numFmtId="38" fontId="16" fillId="0" borderId="26" xfId="1" applyFont="1" applyFill="1" applyBorder="1" applyAlignment="1">
      <alignment horizontal="center" vertical="center"/>
    </xf>
    <xf numFmtId="38" fontId="16" fillId="0" borderId="14" xfId="1"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6" xfId="0" applyFont="1" applyBorder="1" applyAlignment="1">
      <alignment horizontal="center" vertical="center"/>
    </xf>
    <xf numFmtId="0" fontId="11" fillId="0" borderId="33" xfId="0" applyFont="1" applyBorder="1" applyAlignment="1">
      <alignment horizontal="center" vertical="center"/>
    </xf>
    <xf numFmtId="38" fontId="17" fillId="0" borderId="47" xfId="1" applyFont="1" applyFill="1" applyBorder="1" applyAlignment="1">
      <alignment horizontal="center" vertical="center"/>
    </xf>
    <xf numFmtId="38" fontId="17" fillId="0" borderId="46" xfId="1" applyFont="1" applyFill="1" applyBorder="1" applyAlignment="1">
      <alignment horizontal="center" vertical="center"/>
    </xf>
    <xf numFmtId="38" fontId="16" fillId="0" borderId="52" xfId="1" applyFont="1" applyBorder="1" applyAlignment="1">
      <alignment horizontal="center" vertical="center"/>
    </xf>
    <xf numFmtId="38" fontId="16" fillId="0" borderId="31" xfId="1" applyFont="1" applyBorder="1" applyAlignment="1">
      <alignment horizontal="center" vertical="center"/>
    </xf>
    <xf numFmtId="38" fontId="16" fillId="0" borderId="34" xfId="1" applyFont="1" applyBorder="1" applyAlignment="1">
      <alignment horizontal="center" vertical="center"/>
    </xf>
    <xf numFmtId="38" fontId="16" fillId="0" borderId="52" xfId="1" applyFont="1" applyFill="1" applyBorder="1" applyAlignment="1">
      <alignment horizontal="center" vertical="center"/>
    </xf>
    <xf numFmtId="38" fontId="16" fillId="0" borderId="55" xfId="1" applyFont="1" applyFill="1" applyBorder="1" applyAlignment="1">
      <alignment horizontal="center" vertical="center"/>
    </xf>
    <xf numFmtId="176" fontId="16" fillId="0" borderId="102" xfId="0" applyNumberFormat="1" applyFont="1" applyBorder="1" applyAlignment="1">
      <alignment horizontal="center" vertical="center"/>
    </xf>
    <xf numFmtId="176" fontId="16" fillId="0" borderId="105" xfId="0" applyNumberFormat="1" applyFont="1" applyBorder="1" applyAlignment="1">
      <alignment horizontal="center" vertical="center"/>
    </xf>
    <xf numFmtId="0" fontId="25" fillId="0" borderId="49" xfId="0" applyFont="1" applyBorder="1" applyAlignment="1">
      <alignment horizontal="center" vertical="center"/>
    </xf>
    <xf numFmtId="0" fontId="25" fillId="0" borderId="22" xfId="0" applyFont="1" applyBorder="1" applyAlignment="1">
      <alignment horizontal="center" vertical="center"/>
    </xf>
    <xf numFmtId="0" fontId="27" fillId="0" borderId="49" xfId="0" applyFont="1" applyBorder="1" applyAlignment="1">
      <alignment horizontal="center" vertical="center"/>
    </xf>
    <xf numFmtId="0" fontId="27" fillId="0" borderId="22" xfId="0" applyFont="1" applyBorder="1" applyAlignment="1">
      <alignment horizontal="center" vertical="center"/>
    </xf>
    <xf numFmtId="0" fontId="24" fillId="0" borderId="49" xfId="0" applyFont="1" applyBorder="1" applyAlignment="1">
      <alignment horizontal="center" vertical="center"/>
    </xf>
    <xf numFmtId="0" fontId="24" fillId="0" borderId="22" xfId="0" applyFont="1" applyBorder="1" applyAlignment="1">
      <alignment horizontal="center" vertical="center"/>
    </xf>
    <xf numFmtId="0" fontId="11" fillId="0" borderId="63" xfId="0" applyFont="1" applyBorder="1" applyAlignment="1">
      <alignment horizontal="center" vertical="center"/>
    </xf>
    <xf numFmtId="0" fontId="13" fillId="0" borderId="33" xfId="0" applyFont="1" applyBorder="1" applyAlignment="1">
      <alignment horizontal="center"/>
    </xf>
    <xf numFmtId="0" fontId="12" fillId="0" borderId="56" xfId="0" applyFont="1" applyBorder="1" applyAlignment="1">
      <alignment horizontal="center" vertical="center"/>
    </xf>
    <xf numFmtId="0" fontId="12" fillId="0" borderId="28" xfId="0" applyFont="1" applyBorder="1" applyAlignment="1">
      <alignment horizontal="center" vertical="center"/>
    </xf>
    <xf numFmtId="38" fontId="16" fillId="0" borderId="28" xfId="1" applyFont="1" applyBorder="1" applyAlignment="1">
      <alignment horizontal="center" vertical="center"/>
    </xf>
    <xf numFmtId="10" fontId="16" fillId="0" borderId="57" xfId="0" applyNumberFormat="1" applyFont="1" applyBorder="1" applyAlignment="1">
      <alignment horizontal="center" vertical="center"/>
    </xf>
    <xf numFmtId="0" fontId="16" fillId="0" borderId="58" xfId="0" applyFont="1" applyBorder="1" applyAlignment="1"/>
    <xf numFmtId="0" fontId="13" fillId="0" borderId="59" xfId="0" applyFont="1" applyBorder="1" applyAlignment="1">
      <alignment horizontal="center" vertical="center"/>
    </xf>
    <xf numFmtId="0" fontId="13" fillId="0" borderId="30" xfId="0" applyFont="1" applyBorder="1" applyAlignment="1">
      <alignment horizontal="center" vertical="center"/>
    </xf>
    <xf numFmtId="0" fontId="13" fillId="0" borderId="61" xfId="0" applyFont="1" applyBorder="1" applyAlignment="1">
      <alignment horizontal="center" vertical="center"/>
    </xf>
    <xf numFmtId="0" fontId="13" fillId="0" borderId="23" xfId="0" applyFont="1" applyBorder="1" applyAlignment="1">
      <alignment horizontal="center" vertical="center"/>
    </xf>
    <xf numFmtId="0" fontId="13" fillId="0" borderId="6" xfId="0" applyFont="1" applyBorder="1" applyAlignment="1">
      <alignment horizontal="center"/>
    </xf>
    <xf numFmtId="0" fontId="13" fillId="0" borderId="8" xfId="0" applyFont="1" applyBorder="1" applyAlignment="1">
      <alignment horizontal="center" vertical="center"/>
    </xf>
    <xf numFmtId="0" fontId="13" fillId="0" borderId="60" xfId="0" applyFont="1" applyBorder="1" applyAlignment="1">
      <alignment horizontal="center" vertical="center"/>
    </xf>
    <xf numFmtId="0" fontId="13" fillId="0" borderId="49" xfId="0" applyFont="1" applyBorder="1" applyAlignment="1">
      <alignment horizontal="center" vertical="center"/>
    </xf>
    <xf numFmtId="0" fontId="13" fillId="0" borderId="62" xfId="0" applyFont="1" applyBorder="1" applyAlignment="1">
      <alignment horizontal="center" vertical="center"/>
    </xf>
    <xf numFmtId="0" fontId="10" fillId="0" borderId="50" xfId="0" applyFont="1" applyBorder="1" applyAlignment="1">
      <alignment horizontal="center" vertical="top"/>
    </xf>
    <xf numFmtId="0" fontId="10" fillId="0" borderId="37" xfId="0" applyFont="1" applyBorder="1" applyAlignment="1">
      <alignment horizontal="center" vertical="top"/>
    </xf>
    <xf numFmtId="0" fontId="29" fillId="0" borderId="64" xfId="0" applyFont="1" applyBorder="1" applyAlignment="1">
      <alignment horizontal="center" vertical="center"/>
    </xf>
    <xf numFmtId="0" fontId="29" fillId="0" borderId="65" xfId="0" applyFont="1" applyBorder="1" applyAlignment="1">
      <alignment horizontal="center" vertical="center"/>
    </xf>
    <xf numFmtId="0" fontId="29" fillId="2" borderId="43" xfId="0" applyFont="1" applyFill="1" applyBorder="1" applyAlignment="1">
      <alignment horizontal="center" vertical="center"/>
    </xf>
    <xf numFmtId="0" fontId="29" fillId="2" borderId="66" xfId="0" applyFont="1" applyFill="1" applyBorder="1" applyAlignment="1">
      <alignment horizontal="center" vertical="center"/>
    </xf>
    <xf numFmtId="0" fontId="14" fillId="0" borderId="69" xfId="0" applyFont="1" applyBorder="1" applyAlignment="1">
      <alignment horizontal="center" vertical="center"/>
    </xf>
    <xf numFmtId="0" fontId="14" fillId="0" borderId="70" xfId="0" applyFont="1" applyBorder="1" applyAlignment="1">
      <alignment horizontal="center" vertical="center"/>
    </xf>
    <xf numFmtId="0" fontId="10" fillId="0" borderId="71" xfId="0" applyFont="1" applyBorder="1" applyAlignment="1">
      <alignment horizontal="right" vertical="center"/>
    </xf>
    <xf numFmtId="10" fontId="16" fillId="0" borderId="52" xfId="0" applyNumberFormat="1" applyFont="1" applyBorder="1" applyAlignment="1">
      <alignment horizontal="center" vertical="center"/>
    </xf>
    <xf numFmtId="10" fontId="16" fillId="0" borderId="31" xfId="0" applyNumberFormat="1" applyFont="1" applyBorder="1" applyAlignment="1">
      <alignment horizontal="center" vertical="center"/>
    </xf>
    <xf numFmtId="10" fontId="16" fillId="0" borderId="34"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D0485-E6C2-47DA-99F5-6003C4A63655}">
  <sheetPr>
    <tabColor rgb="FFFFFF00"/>
    <pageSetUpPr fitToPage="1"/>
  </sheetPr>
  <dimension ref="A1:O67"/>
  <sheetViews>
    <sheetView tabSelected="1" zoomScaleNormal="100" workbookViewId="0">
      <selection activeCell="C5" sqref="C5"/>
    </sheetView>
  </sheetViews>
  <sheetFormatPr defaultColWidth="8.875" defaultRowHeight="13.5" x14ac:dyDescent="0.15"/>
  <cols>
    <col min="1" max="3" width="8.875" style="89"/>
    <col min="4" max="4" width="11.5" style="89" bestFit="1" customWidth="1"/>
    <col min="5" max="5" width="9.5" style="89" bestFit="1" customWidth="1"/>
    <col min="6" max="6" width="11.625" style="89" customWidth="1"/>
    <col min="7" max="8" width="8.625" style="89" customWidth="1"/>
    <col min="9" max="10" width="8.5" style="89" customWidth="1"/>
    <col min="11" max="11" width="8.625" style="89" customWidth="1"/>
    <col min="12" max="12" width="8.375" style="89" customWidth="1"/>
    <col min="13" max="13" width="9.5" style="89" customWidth="1"/>
    <col min="14" max="16384" width="8.875" style="89"/>
  </cols>
  <sheetData>
    <row r="1" spans="1:13" s="1" customFormat="1" ht="24" x14ac:dyDescent="0.15">
      <c r="A1" s="194" t="s">
        <v>64</v>
      </c>
      <c r="B1" s="194"/>
      <c r="C1" s="194"/>
      <c r="D1" s="194"/>
      <c r="E1" s="194"/>
      <c r="F1" s="194"/>
      <c r="G1" s="194"/>
      <c r="H1" s="194"/>
      <c r="I1" s="194"/>
      <c r="J1" s="194"/>
      <c r="K1" s="194"/>
      <c r="L1" s="194"/>
      <c r="M1" s="194"/>
    </row>
    <row r="2" spans="1:13" s="1" customFormat="1" ht="5.25" customHeight="1" x14ac:dyDescent="0.15">
      <c r="A2" s="148"/>
      <c r="B2" s="148"/>
      <c r="C2" s="148"/>
      <c r="D2" s="148"/>
      <c r="E2" s="148"/>
      <c r="F2" s="148"/>
      <c r="G2" s="148"/>
      <c r="H2" s="148"/>
      <c r="I2" s="148"/>
      <c r="J2" s="148"/>
      <c r="K2" s="148"/>
      <c r="L2" s="148"/>
      <c r="M2" s="148"/>
    </row>
    <row r="3" spans="1:13" s="1" customFormat="1" ht="18.75" x14ac:dyDescent="0.15">
      <c r="A3" s="96" t="s">
        <v>0</v>
      </c>
      <c r="B3" s="148"/>
      <c r="C3" s="148"/>
      <c r="D3" s="148"/>
      <c r="E3" s="148"/>
      <c r="F3" s="148"/>
      <c r="G3" s="148"/>
      <c r="H3" s="148"/>
      <c r="I3" s="148"/>
      <c r="J3" s="148"/>
      <c r="K3" s="148"/>
      <c r="L3" s="148"/>
      <c r="M3" s="148"/>
    </row>
    <row r="4" spans="1:13" s="1" customFormat="1" ht="4.5" customHeight="1" thickBot="1" x14ac:dyDescent="0.2">
      <c r="A4" s="118"/>
      <c r="B4" s="118"/>
      <c r="C4" s="118"/>
      <c r="D4" s="118"/>
      <c r="E4" s="118"/>
      <c r="F4" s="118"/>
      <c r="G4" s="118"/>
      <c r="H4" s="118"/>
      <c r="I4" s="118"/>
      <c r="J4" s="118"/>
      <c r="K4" s="118"/>
      <c r="L4" s="118"/>
      <c r="M4" s="118"/>
    </row>
    <row r="5" spans="1:13" s="3" customFormat="1" ht="15.75" customHeight="1" thickTop="1" thickBot="1" x14ac:dyDescent="0.2">
      <c r="A5" s="195" t="s">
        <v>1</v>
      </c>
      <c r="B5" s="195"/>
      <c r="C5" s="97">
        <v>4</v>
      </c>
      <c r="D5" s="2" t="s">
        <v>2</v>
      </c>
    </row>
    <row r="6" spans="1:13" s="5" customFormat="1" ht="12" customHeight="1" thickTop="1" x14ac:dyDescent="0.15">
      <c r="A6" s="196" t="s">
        <v>3</v>
      </c>
      <c r="B6" s="197"/>
      <c r="C6" s="200" t="s">
        <v>4</v>
      </c>
      <c r="D6" s="202" t="s">
        <v>56</v>
      </c>
      <c r="E6" s="203" t="s">
        <v>5</v>
      </c>
      <c r="F6" s="205" t="s">
        <v>6</v>
      </c>
      <c r="G6" s="144" t="s">
        <v>7</v>
      </c>
      <c r="H6" s="144" t="s">
        <v>8</v>
      </c>
      <c r="I6" s="4" t="s">
        <v>9</v>
      </c>
      <c r="J6" s="207" t="s">
        <v>10</v>
      </c>
      <c r="K6" s="208"/>
      <c r="L6" s="4" t="s">
        <v>9</v>
      </c>
      <c r="M6" s="209" t="s">
        <v>11</v>
      </c>
    </row>
    <row r="7" spans="1:13" s="8" customFormat="1" ht="12" customHeight="1" thickBot="1" x14ac:dyDescent="0.2">
      <c r="A7" s="198"/>
      <c r="B7" s="199"/>
      <c r="C7" s="201"/>
      <c r="D7" s="201"/>
      <c r="E7" s="204"/>
      <c r="F7" s="206"/>
      <c r="G7" s="6"/>
      <c r="H7" s="6" t="s">
        <v>12</v>
      </c>
      <c r="I7" s="6" t="s">
        <v>13</v>
      </c>
      <c r="J7" s="7" t="s">
        <v>14</v>
      </c>
      <c r="K7" s="7" t="s">
        <v>15</v>
      </c>
      <c r="L7" s="6" t="s">
        <v>13</v>
      </c>
      <c r="M7" s="210"/>
    </row>
    <row r="8" spans="1:13" s="3" customFormat="1" ht="15.75" customHeight="1" thickTop="1" x14ac:dyDescent="0.15">
      <c r="A8" s="211" t="s">
        <v>16</v>
      </c>
      <c r="B8" s="214" t="s">
        <v>17</v>
      </c>
      <c r="C8" s="98" t="s">
        <v>60</v>
      </c>
      <c r="D8" s="99">
        <v>1500000</v>
      </c>
      <c r="E8" s="90">
        <f>IF(D8="",0,430000)</f>
        <v>430000</v>
      </c>
      <c r="F8" s="9">
        <f t="shared" ref="F8:F19" si="0">IF(D8-E8&lt;0,0,D8-E8)</f>
        <v>1070000</v>
      </c>
      <c r="G8" s="10"/>
      <c r="H8" s="11"/>
      <c r="I8" s="11"/>
      <c r="J8" s="126">
        <f>ROUNDDOWN((F8*G12),0)</f>
        <v>85600</v>
      </c>
      <c r="K8" s="127">
        <f>ROUNDDOWN((F8*H10),0)</f>
        <v>26750</v>
      </c>
      <c r="L8" s="126">
        <f>ROUNDDOWN((F8*I12),0)</f>
        <v>32100</v>
      </c>
      <c r="M8" s="12">
        <f t="shared" ref="M8:M19" si="1">K8+J8+L8</f>
        <v>144450</v>
      </c>
    </row>
    <row r="9" spans="1:13" s="3" customFormat="1" ht="15.75" customHeight="1" x14ac:dyDescent="0.15">
      <c r="A9" s="212"/>
      <c r="B9" s="215"/>
      <c r="C9" s="100"/>
      <c r="D9" s="101"/>
      <c r="E9" s="90">
        <f t="shared" ref="E9:E19" si="2">IF(D9="",0,430000)</f>
        <v>0</v>
      </c>
      <c r="F9" s="13">
        <f t="shared" si="0"/>
        <v>0</v>
      </c>
      <c r="G9" s="14"/>
      <c r="H9" s="15"/>
      <c r="I9" s="14"/>
      <c r="J9" s="128">
        <f>ROUNDDOWN((F9*G12),0)</f>
        <v>0</v>
      </c>
      <c r="K9" s="128">
        <f>ROUNDDOWN((F9*H10),0)</f>
        <v>0</v>
      </c>
      <c r="L9" s="128">
        <f>ROUNDDOWN((F9*I12),0)</f>
        <v>0</v>
      </c>
      <c r="M9" s="16">
        <f t="shared" si="1"/>
        <v>0</v>
      </c>
    </row>
    <row r="10" spans="1:13" s="3" customFormat="1" ht="15" customHeight="1" x14ac:dyDescent="0.15">
      <c r="A10" s="212"/>
      <c r="B10" s="215"/>
      <c r="C10" s="100"/>
      <c r="D10" s="101"/>
      <c r="E10" s="90">
        <f t="shared" si="2"/>
        <v>0</v>
      </c>
      <c r="F10" s="13">
        <f t="shared" si="0"/>
        <v>0</v>
      </c>
      <c r="G10" s="14"/>
      <c r="H10" s="15">
        <v>2.5000000000000001E-2</v>
      </c>
      <c r="I10" s="14"/>
      <c r="J10" s="128">
        <f>ROUNDDOWN((F10*G12),0)</f>
        <v>0</v>
      </c>
      <c r="K10" s="128">
        <f>ROUNDDOWN((F10*H10),0)</f>
        <v>0</v>
      </c>
      <c r="L10" s="128">
        <f>ROUNDDOWN((F10*I12),0)</f>
        <v>0</v>
      </c>
      <c r="M10" s="16">
        <f t="shared" si="1"/>
        <v>0</v>
      </c>
    </row>
    <row r="11" spans="1:13" s="3" customFormat="1" ht="17.25" customHeight="1" x14ac:dyDescent="0.15">
      <c r="A11" s="212"/>
      <c r="B11" s="215"/>
      <c r="C11" s="100"/>
      <c r="D11" s="101"/>
      <c r="E11" s="90">
        <f t="shared" si="2"/>
        <v>0</v>
      </c>
      <c r="F11" s="13">
        <f t="shared" si="0"/>
        <v>0</v>
      </c>
      <c r="G11" s="14"/>
      <c r="H11" s="15"/>
      <c r="I11" s="14"/>
      <c r="J11" s="128">
        <f>ROUNDDOWN((F11*G12),0)</f>
        <v>0</v>
      </c>
      <c r="K11" s="128">
        <f>ROUNDDOWN((F11*H10),0)</f>
        <v>0</v>
      </c>
      <c r="L11" s="128">
        <f>ROUNDDOWN((F11*I12),0)</f>
        <v>0</v>
      </c>
      <c r="M11" s="16">
        <f t="shared" si="1"/>
        <v>0</v>
      </c>
    </row>
    <row r="12" spans="1:13" s="3" customFormat="1" ht="16.5" customHeight="1" x14ac:dyDescent="0.15">
      <c r="A12" s="212"/>
      <c r="B12" s="216"/>
      <c r="C12" s="102"/>
      <c r="D12" s="103"/>
      <c r="E12" s="115">
        <f t="shared" si="2"/>
        <v>0</v>
      </c>
      <c r="F12" s="17">
        <f t="shared" si="0"/>
        <v>0</v>
      </c>
      <c r="G12" s="167">
        <v>0.08</v>
      </c>
      <c r="H12" s="18"/>
      <c r="I12" s="167">
        <v>0.03</v>
      </c>
      <c r="J12" s="129">
        <f>ROUNDDOWN((F12*G12),0)</f>
        <v>0</v>
      </c>
      <c r="K12" s="129">
        <f>ROUNDDOWN((F12*H10),0)</f>
        <v>0</v>
      </c>
      <c r="L12" s="129">
        <f>ROUNDDOWN((F12*I12),0)</f>
        <v>0</v>
      </c>
      <c r="M12" s="20">
        <f t="shared" si="1"/>
        <v>0</v>
      </c>
    </row>
    <row r="13" spans="1:13" s="3" customFormat="1" ht="15.75" customHeight="1" x14ac:dyDescent="0.15">
      <c r="A13" s="212"/>
      <c r="B13" s="217" t="s">
        <v>57</v>
      </c>
      <c r="C13" s="104"/>
      <c r="D13" s="105"/>
      <c r="E13" s="90">
        <f t="shared" si="2"/>
        <v>0</v>
      </c>
      <c r="F13" s="9">
        <f t="shared" si="0"/>
        <v>0</v>
      </c>
      <c r="G13" s="14"/>
      <c r="H13" s="225"/>
      <c r="I13" s="14"/>
      <c r="J13" s="130">
        <f>ROUNDDOWN((F13*G12),0)</f>
        <v>0</v>
      </c>
      <c r="K13" s="220"/>
      <c r="L13" s="130">
        <f>ROUNDDOWN((F13*I12),0)</f>
        <v>0</v>
      </c>
      <c r="M13" s="117">
        <f t="shared" si="1"/>
        <v>0</v>
      </c>
    </row>
    <row r="14" spans="1:13" s="3" customFormat="1" ht="17.25" customHeight="1" x14ac:dyDescent="0.15">
      <c r="A14" s="212"/>
      <c r="B14" s="218"/>
      <c r="C14" s="100"/>
      <c r="D14" s="101"/>
      <c r="E14" s="122">
        <f t="shared" si="2"/>
        <v>0</v>
      </c>
      <c r="F14" s="124">
        <f t="shared" si="0"/>
        <v>0</v>
      </c>
      <c r="G14" s="14"/>
      <c r="H14" s="226"/>
      <c r="I14" s="14"/>
      <c r="J14" s="128">
        <f>ROUNDDOWN((F14*G12),0)</f>
        <v>0</v>
      </c>
      <c r="K14" s="220"/>
      <c r="L14" s="131">
        <f>ROUNDDOWN((F14*I12),0)</f>
        <v>0</v>
      </c>
      <c r="M14" s="16">
        <f t="shared" si="1"/>
        <v>0</v>
      </c>
    </row>
    <row r="15" spans="1:13" s="3" customFormat="1" ht="17.25" customHeight="1" x14ac:dyDescent="0.15">
      <c r="A15" s="212"/>
      <c r="B15" s="219"/>
      <c r="C15" s="119"/>
      <c r="D15" s="120"/>
      <c r="E15" s="121">
        <f t="shared" si="2"/>
        <v>0</v>
      </c>
      <c r="F15" s="123">
        <f t="shared" si="0"/>
        <v>0</v>
      </c>
      <c r="G15" s="14"/>
      <c r="H15" s="226"/>
      <c r="I15" s="14"/>
      <c r="J15" s="132">
        <f>ROUNDDOWN((F15*G12),0)</f>
        <v>0</v>
      </c>
      <c r="K15" s="220"/>
      <c r="L15" s="129">
        <f>ROUNDDOWN((F15*I12),0)</f>
        <v>0</v>
      </c>
      <c r="M15" s="125">
        <f t="shared" si="1"/>
        <v>0</v>
      </c>
    </row>
    <row r="16" spans="1:13" s="3" customFormat="1" ht="15" customHeight="1" x14ac:dyDescent="0.15">
      <c r="A16" s="212"/>
      <c r="B16" s="222" t="s">
        <v>18</v>
      </c>
      <c r="C16" s="106" t="s">
        <v>61</v>
      </c>
      <c r="D16" s="105">
        <v>200000</v>
      </c>
      <c r="E16" s="90">
        <f t="shared" si="2"/>
        <v>430000</v>
      </c>
      <c r="F16" s="116">
        <f t="shared" si="0"/>
        <v>0</v>
      </c>
      <c r="G16" s="14"/>
      <c r="H16" s="226"/>
      <c r="I16" s="14"/>
      <c r="J16" s="133">
        <f>ROUNDDOWN((F16*G12),0)</f>
        <v>0</v>
      </c>
      <c r="K16" s="220"/>
      <c r="L16" s="133">
        <f>ROUNDDOWN((F16*I12),0)</f>
        <v>0</v>
      </c>
      <c r="M16" s="12">
        <f t="shared" si="1"/>
        <v>0</v>
      </c>
    </row>
    <row r="17" spans="1:15" s="3" customFormat="1" ht="15" customHeight="1" x14ac:dyDescent="0.15">
      <c r="A17" s="212"/>
      <c r="B17" s="223"/>
      <c r="C17" s="100"/>
      <c r="D17" s="101"/>
      <c r="E17" s="90">
        <f t="shared" si="2"/>
        <v>0</v>
      </c>
      <c r="F17" s="13">
        <f t="shared" si="0"/>
        <v>0</v>
      </c>
      <c r="G17" s="14"/>
      <c r="H17" s="226"/>
      <c r="I17" s="14"/>
      <c r="J17" s="128">
        <f>ROUNDDOWN((F17*G12),0)</f>
        <v>0</v>
      </c>
      <c r="K17" s="220"/>
      <c r="L17" s="128">
        <f>ROUNDDOWN((F17*I12),0)</f>
        <v>0</v>
      </c>
      <c r="M17" s="16">
        <f t="shared" si="1"/>
        <v>0</v>
      </c>
    </row>
    <row r="18" spans="1:15" s="3" customFormat="1" ht="15" customHeight="1" x14ac:dyDescent="0.15">
      <c r="A18" s="212"/>
      <c r="B18" s="223"/>
      <c r="C18" s="106"/>
      <c r="D18" s="101"/>
      <c r="E18" s="90">
        <f t="shared" si="2"/>
        <v>0</v>
      </c>
      <c r="F18" s="13">
        <f t="shared" si="0"/>
        <v>0</v>
      </c>
      <c r="G18" s="14"/>
      <c r="H18" s="226"/>
      <c r="I18" s="14"/>
      <c r="J18" s="128">
        <f>ROUNDDOWN((F18*G12),0)</f>
        <v>0</v>
      </c>
      <c r="K18" s="220"/>
      <c r="L18" s="128">
        <f>ROUNDDOWN((F18*I12),0)</f>
        <v>0</v>
      </c>
      <c r="M18" s="16">
        <f t="shared" si="1"/>
        <v>0</v>
      </c>
    </row>
    <row r="19" spans="1:15" s="3" customFormat="1" ht="15.75" customHeight="1" thickBot="1" x14ac:dyDescent="0.2">
      <c r="A19" s="212"/>
      <c r="B19" s="224"/>
      <c r="C19" s="107"/>
      <c r="D19" s="108"/>
      <c r="E19" s="90">
        <f t="shared" si="2"/>
        <v>0</v>
      </c>
      <c r="F19" s="21">
        <f t="shared" si="0"/>
        <v>0</v>
      </c>
      <c r="G19" s="14"/>
      <c r="H19" s="227"/>
      <c r="I19" s="22"/>
      <c r="J19" s="134">
        <f>ROUNDDOWN((F19*G12),0)</f>
        <v>0</v>
      </c>
      <c r="K19" s="221"/>
      <c r="L19" s="134">
        <f>ROUNDDOWN((F19*I12),0)</f>
        <v>0</v>
      </c>
      <c r="M19" s="16">
        <f t="shared" si="1"/>
        <v>0</v>
      </c>
    </row>
    <row r="20" spans="1:15" s="3" customFormat="1" ht="15.75" customHeight="1" thickTop="1" thickBot="1" x14ac:dyDescent="0.2">
      <c r="A20" s="213"/>
      <c r="B20" s="92" t="s">
        <v>19</v>
      </c>
      <c r="C20" s="109" t="s">
        <v>67</v>
      </c>
      <c r="D20" s="110">
        <v>300000</v>
      </c>
      <c r="E20" s="91"/>
      <c r="F20" s="23"/>
      <c r="G20" s="24">
        <v>0.108</v>
      </c>
      <c r="H20" s="24"/>
      <c r="I20" s="25"/>
      <c r="J20" s="26"/>
      <c r="K20" s="27"/>
      <c r="L20" s="28"/>
      <c r="M20" s="29"/>
    </row>
    <row r="21" spans="1:15" s="3" customFormat="1" ht="17.25" customHeight="1" thickTop="1" thickBot="1" x14ac:dyDescent="0.2">
      <c r="A21" s="30"/>
      <c r="B21" s="31"/>
      <c r="C21" s="32" t="s">
        <v>11</v>
      </c>
      <c r="D21" s="33">
        <f>SUM(D8:D20)</f>
        <v>2000000</v>
      </c>
      <c r="E21" s="93">
        <f>SUM(E8:E20)</f>
        <v>860000</v>
      </c>
      <c r="F21" s="33">
        <f>SUM(F8:F20)</f>
        <v>1070000</v>
      </c>
      <c r="G21" s="34"/>
      <c r="H21" s="35"/>
      <c r="I21" s="36"/>
      <c r="J21" s="37">
        <f>SUM(J8:J20)</f>
        <v>85600</v>
      </c>
      <c r="K21" s="37">
        <f>SUM(K8:K20)</f>
        <v>26750</v>
      </c>
      <c r="L21" s="37">
        <f>SUM(L8:L20)</f>
        <v>32100</v>
      </c>
      <c r="M21" s="38">
        <f>SUM(M8:M20)</f>
        <v>144450</v>
      </c>
    </row>
    <row r="22" spans="1:15" s="3" customFormat="1" ht="21" customHeight="1" x14ac:dyDescent="0.15">
      <c r="A22" s="39"/>
      <c r="B22" s="39"/>
      <c r="D22" s="40"/>
      <c r="E22" s="40"/>
      <c r="F22" s="40"/>
      <c r="J22" s="40"/>
      <c r="K22" s="40"/>
      <c r="L22" s="40"/>
      <c r="M22" s="40"/>
    </row>
    <row r="23" spans="1:15" s="3" customFormat="1" ht="31.9" customHeight="1" thickBot="1" x14ac:dyDescent="0.2">
      <c r="A23" s="193" t="s">
        <v>53</v>
      </c>
      <c r="B23" s="193"/>
      <c r="C23" s="193"/>
      <c r="D23" s="193"/>
      <c r="E23" s="193"/>
      <c r="F23" s="193"/>
      <c r="G23" s="193"/>
      <c r="H23" s="193"/>
      <c r="I23" s="193"/>
      <c r="J23" s="193"/>
      <c r="K23" s="193"/>
      <c r="L23" s="193"/>
      <c r="M23" s="193"/>
    </row>
    <row r="24" spans="1:15" s="3" customFormat="1" ht="20.45" customHeight="1" thickTop="1" thickBot="1" x14ac:dyDescent="0.2">
      <c r="A24" s="41" t="s">
        <v>20</v>
      </c>
      <c r="B24" s="42" t="s">
        <v>21</v>
      </c>
      <c r="C24" s="42"/>
      <c r="D24" s="42"/>
      <c r="E24" s="42"/>
      <c r="F24" s="42"/>
      <c r="G24" s="42"/>
      <c r="H24" s="42"/>
      <c r="I24" s="42"/>
      <c r="J24" s="113" t="s">
        <v>54</v>
      </c>
      <c r="K24" s="111">
        <v>3</v>
      </c>
      <c r="L24" s="94" t="s">
        <v>22</v>
      </c>
      <c r="M24" s="43" t="s">
        <v>69</v>
      </c>
      <c r="O24" s="44">
        <f>K24-1</f>
        <v>2</v>
      </c>
    </row>
    <row r="25" spans="1:15" s="3" customFormat="1" ht="33.6" customHeight="1" thickBot="1" x14ac:dyDescent="0.2">
      <c r="A25" s="45" t="s">
        <v>23</v>
      </c>
      <c r="B25" s="45"/>
      <c r="C25" s="45"/>
      <c r="D25" s="45"/>
      <c r="E25" s="45"/>
      <c r="F25" s="45"/>
      <c r="G25" s="45"/>
      <c r="H25" s="45"/>
      <c r="I25" s="45"/>
      <c r="J25" s="45"/>
      <c r="K25" s="192"/>
      <c r="L25" s="45"/>
      <c r="M25" s="45"/>
    </row>
    <row r="26" spans="1:15" s="3" customFormat="1" ht="19.149999999999999" customHeight="1" thickTop="1" thickBot="1" x14ac:dyDescent="0.2">
      <c r="A26" s="45" t="s">
        <v>24</v>
      </c>
      <c r="B26" s="45"/>
      <c r="C26" s="45"/>
      <c r="D26" s="45"/>
      <c r="E26" s="45"/>
      <c r="F26" s="45"/>
      <c r="G26" s="45"/>
      <c r="H26" s="45"/>
      <c r="I26" s="45"/>
      <c r="J26" s="114" t="s">
        <v>55</v>
      </c>
      <c r="K26" s="112">
        <v>0</v>
      </c>
      <c r="L26" s="45" t="s">
        <v>22</v>
      </c>
      <c r="M26" s="43"/>
    </row>
    <row r="27" spans="1:15" s="49" customFormat="1" ht="3" customHeight="1" thickTop="1" x14ac:dyDescent="0.15">
      <c r="A27" s="228" t="s">
        <v>25</v>
      </c>
      <c r="B27" s="228"/>
      <c r="C27" s="228"/>
      <c r="D27" s="228"/>
      <c r="E27" s="228"/>
      <c r="F27" s="228"/>
      <c r="G27" s="228"/>
      <c r="H27" s="228"/>
      <c r="I27" s="46"/>
      <c r="J27" s="47"/>
      <c r="K27" s="46"/>
      <c r="L27" s="46"/>
      <c r="M27" s="48"/>
    </row>
    <row r="28" spans="1:15" s="49" customFormat="1" ht="5.45" customHeight="1" x14ac:dyDescent="0.15">
      <c r="A28" s="50"/>
      <c r="B28" s="145" t="s">
        <v>26</v>
      </c>
      <c r="C28" s="50"/>
      <c r="D28" s="51"/>
      <c r="E28" s="52"/>
      <c r="F28" s="52"/>
      <c r="G28" s="46" t="s">
        <v>27</v>
      </c>
      <c r="H28" s="46"/>
      <c r="I28" s="46"/>
      <c r="J28" s="47" t="s">
        <v>28</v>
      </c>
      <c r="K28" s="47"/>
      <c r="L28" s="47"/>
      <c r="M28" s="48"/>
    </row>
    <row r="29" spans="1:15" s="3" customFormat="1" ht="5.25" customHeight="1" x14ac:dyDescent="0.15">
      <c r="A29" s="39"/>
      <c r="B29" s="39"/>
    </row>
    <row r="30" spans="1:15" s="3" customFormat="1" ht="23.45" customHeight="1" x14ac:dyDescent="0.15">
      <c r="A30" s="39"/>
      <c r="B30" s="39"/>
    </row>
    <row r="31" spans="1:15" s="5" customFormat="1" ht="12" customHeight="1" x14ac:dyDescent="0.15">
      <c r="A31" s="229" t="s">
        <v>3</v>
      </c>
      <c r="B31" s="230"/>
      <c r="C31" s="233" t="s">
        <v>4</v>
      </c>
      <c r="D31" s="233" t="s">
        <v>7</v>
      </c>
      <c r="E31" s="233" t="s">
        <v>8</v>
      </c>
      <c r="F31" s="146" t="s">
        <v>9</v>
      </c>
      <c r="G31" s="233" t="s">
        <v>29</v>
      </c>
      <c r="H31" s="235" t="s">
        <v>30</v>
      </c>
      <c r="I31" s="230"/>
      <c r="J31" s="238" t="s">
        <v>10</v>
      </c>
      <c r="K31" s="238"/>
      <c r="L31" s="146" t="s">
        <v>9</v>
      </c>
      <c r="M31" s="209" t="s">
        <v>11</v>
      </c>
    </row>
    <row r="32" spans="1:15" s="8" customFormat="1" ht="12" customHeight="1" x14ac:dyDescent="0.15">
      <c r="A32" s="231"/>
      <c r="B32" s="232"/>
      <c r="C32" s="234"/>
      <c r="D32" s="234"/>
      <c r="E32" s="234"/>
      <c r="F32" s="147" t="s">
        <v>13</v>
      </c>
      <c r="G32" s="234"/>
      <c r="H32" s="236"/>
      <c r="I32" s="237"/>
      <c r="J32" s="143" t="s">
        <v>14</v>
      </c>
      <c r="K32" s="7" t="s">
        <v>15</v>
      </c>
      <c r="L32" s="147" t="s">
        <v>13</v>
      </c>
      <c r="M32" s="239"/>
    </row>
    <row r="33" spans="1:13" s="3" customFormat="1" ht="15.75" customHeight="1" x14ac:dyDescent="0.15">
      <c r="A33" s="240" t="s">
        <v>31</v>
      </c>
      <c r="B33" s="243" t="s">
        <v>17</v>
      </c>
      <c r="C33" s="53" t="str">
        <f t="shared" ref="C33:C44" si="3">C8</f>
        <v>A</v>
      </c>
      <c r="D33" s="168">
        <f>IF(C33&gt;0,19000,0)</f>
        <v>19000</v>
      </c>
      <c r="E33" s="168">
        <f>IF(C33&gt;0,8000,0)</f>
        <v>8000</v>
      </c>
      <c r="F33" s="168">
        <f>IF(C33&gt;0,10000,0)</f>
        <v>10000</v>
      </c>
      <c r="G33" s="149">
        <f t="shared" ref="G33:G44" si="4">SUM(D33:F33)</f>
        <v>37000</v>
      </c>
      <c r="H33" s="245" t="str">
        <f>IF(J48&lt;430001+100000*O24,"７割該当",IF(J48&lt;430001+305000*K48+100000*O24,"５割該当",IF(J48&lt;430001+560000*K48+100000*O24,"２割該当","無し")))</f>
        <v>無し</v>
      </c>
      <c r="I33" s="246"/>
      <c r="J33" s="154">
        <f>ROUNDDOWN(IF(H33="７割該当",D33-(D33*0.7),IF(H33="５割該当",D33-(D33*0.5),IF(H33="２割該当",D33-(D33*0.2),D33))),0)</f>
        <v>19000</v>
      </c>
      <c r="K33" s="128">
        <f>ROUNDDOWN(IF(H33="７割該当",E33-(E33*0.7),IF(H33="５割該当",E33-(E33*0.5),IF(H33="２割該当",E33-(E33*0.2),E33))),0)</f>
        <v>8000</v>
      </c>
      <c r="L33" s="128">
        <f>ROUNDDOWN(IF(H33="７割該当",F33-(F33*0.7),IF(H33="５割該当",F33-(F33*0.5),IF(H33="２割該当",F33-(F33*0.2),F33))),0)</f>
        <v>10000</v>
      </c>
      <c r="M33" s="16">
        <f t="shared" ref="M33:M45" si="5">SUM(J33:L33)</f>
        <v>37000</v>
      </c>
    </row>
    <row r="34" spans="1:13" s="3" customFormat="1" ht="16.5" customHeight="1" x14ac:dyDescent="0.15">
      <c r="A34" s="241"/>
      <c r="B34" s="244"/>
      <c r="C34" s="53">
        <f t="shared" si="3"/>
        <v>0</v>
      </c>
      <c r="D34" s="168">
        <f>IF(C34&gt;0,19000,0)</f>
        <v>0</v>
      </c>
      <c r="E34" s="168">
        <f t="shared" ref="E34:E36" si="6">IF(C34&gt;0,8000,0)</f>
        <v>0</v>
      </c>
      <c r="F34" s="168">
        <f>IF(C34&gt;0,10000,0)</f>
        <v>0</v>
      </c>
      <c r="G34" s="149">
        <f t="shared" si="4"/>
        <v>0</v>
      </c>
      <c r="H34" s="247" t="str">
        <f>IF(J48&lt;430001+100000*O24,"７割該当",IF(J48&lt;430001+305000*K48+100000*O24,"５割該当",IF(J48&lt;430001+560000*K48+100000*O24,"２割該当","無し")))</f>
        <v>無し</v>
      </c>
      <c r="I34" s="248"/>
      <c r="J34" s="154">
        <f t="shared" ref="J34:J44" si="7">ROUNDDOWN(IF(H34="７割該当",D34-(D34*0.7),IF(H34="５割該当",D34-(D34*0.5),IF(H34="２割該当",D34-(D34*0.2),D34))),0)</f>
        <v>0</v>
      </c>
      <c r="K34" s="128">
        <f t="shared" ref="K34:K37" si="8">ROUNDDOWN(IF(H34="７割該当",E34-(E34*0.7),IF(H34="５割該当",E34-(E34*0.5),IF(H34="２割該当",E34-(E34*0.2),E34))),0)</f>
        <v>0</v>
      </c>
      <c r="L34" s="128">
        <f t="shared" ref="L34:L37" si="9">ROUNDDOWN(IF(H34="７割該当",F34-(F34*0.7),IF(H34="５割該当",F34-(F34*0.5),IF(H34="２割該当",F34-(F34*0.2),F34))),0)</f>
        <v>0</v>
      </c>
      <c r="M34" s="16">
        <f t="shared" si="5"/>
        <v>0</v>
      </c>
    </row>
    <row r="35" spans="1:13" s="3" customFormat="1" ht="16.5" customHeight="1" x14ac:dyDescent="0.15">
      <c r="A35" s="241"/>
      <c r="B35" s="244"/>
      <c r="C35" s="53">
        <f t="shared" si="3"/>
        <v>0</v>
      </c>
      <c r="D35" s="168">
        <f>IF(C35&gt;0,19000,0)</f>
        <v>0</v>
      </c>
      <c r="E35" s="168">
        <f t="shared" si="6"/>
        <v>0</v>
      </c>
      <c r="F35" s="168">
        <f t="shared" ref="F35:F36" si="10">IF(C35&gt;0,10000,0)</f>
        <v>0</v>
      </c>
      <c r="G35" s="149">
        <f t="shared" si="4"/>
        <v>0</v>
      </c>
      <c r="H35" s="247" t="str">
        <f>IF(J48&lt;430001+100000*O24,"７割該当",IF(J48&lt;430001+305000*K48+100000*O24,"５割該当",IF(J48&lt;430001+560000*K48+100000*O24,"２割該当","無し")))</f>
        <v>無し</v>
      </c>
      <c r="I35" s="248"/>
      <c r="J35" s="154">
        <f t="shared" si="7"/>
        <v>0</v>
      </c>
      <c r="K35" s="128">
        <f t="shared" si="8"/>
        <v>0</v>
      </c>
      <c r="L35" s="128">
        <f t="shared" si="9"/>
        <v>0</v>
      </c>
      <c r="M35" s="16">
        <f t="shared" si="5"/>
        <v>0</v>
      </c>
    </row>
    <row r="36" spans="1:13" s="3" customFormat="1" ht="17.25" customHeight="1" x14ac:dyDescent="0.15">
      <c r="A36" s="241"/>
      <c r="B36" s="244"/>
      <c r="C36" s="53">
        <f t="shared" si="3"/>
        <v>0</v>
      </c>
      <c r="D36" s="168">
        <f>IF(C36&gt;0,19000,0)</f>
        <v>0</v>
      </c>
      <c r="E36" s="168">
        <f t="shared" si="6"/>
        <v>0</v>
      </c>
      <c r="F36" s="168">
        <f t="shared" si="10"/>
        <v>0</v>
      </c>
      <c r="G36" s="149">
        <f t="shared" si="4"/>
        <v>0</v>
      </c>
      <c r="H36" s="247" t="str">
        <f>IF(J48&lt;430001+100000*O24,"７割該当",IF(J48&lt;430001+305000*K48+100000*O24,"５割該当",IF(J48&lt;430001+560000*K48+100000*O24,"２割該当","無し")))</f>
        <v>無し</v>
      </c>
      <c r="I36" s="248"/>
      <c r="J36" s="154">
        <f t="shared" si="7"/>
        <v>0</v>
      </c>
      <c r="K36" s="128">
        <f t="shared" si="8"/>
        <v>0</v>
      </c>
      <c r="L36" s="128">
        <f t="shared" si="9"/>
        <v>0</v>
      </c>
      <c r="M36" s="16">
        <f t="shared" si="5"/>
        <v>0</v>
      </c>
    </row>
    <row r="37" spans="1:13" s="3" customFormat="1" ht="15" customHeight="1" x14ac:dyDescent="0.15">
      <c r="A37" s="241"/>
      <c r="B37" s="244"/>
      <c r="C37" s="54">
        <f t="shared" si="3"/>
        <v>0</v>
      </c>
      <c r="D37" s="168">
        <f>IF(C37&gt;0,19000,0)</f>
        <v>0</v>
      </c>
      <c r="E37" s="169">
        <f>IF(C37&gt;0,8000,0)</f>
        <v>0</v>
      </c>
      <c r="F37" s="19">
        <f>IF(C37&gt;0,10000,0)</f>
        <v>0</v>
      </c>
      <c r="G37" s="150">
        <f t="shared" si="4"/>
        <v>0</v>
      </c>
      <c r="H37" s="249" t="str">
        <f>IF(J48&lt;430001+100000*O24,"７割該当",IF(J48&lt;430001+305000*K48+100000*O24,"５割該当",IF(J48&lt;430001+560000*K48+100000*O24,"２割該当","無し")))</f>
        <v>無し</v>
      </c>
      <c r="I37" s="250"/>
      <c r="J37" s="154">
        <f t="shared" si="7"/>
        <v>0</v>
      </c>
      <c r="K37" s="128">
        <f t="shared" si="8"/>
        <v>0</v>
      </c>
      <c r="L37" s="129">
        <f t="shared" si="9"/>
        <v>0</v>
      </c>
      <c r="M37" s="20">
        <f t="shared" si="5"/>
        <v>0</v>
      </c>
    </row>
    <row r="38" spans="1:13" s="3" customFormat="1" ht="15.75" customHeight="1" x14ac:dyDescent="0.15">
      <c r="A38" s="241"/>
      <c r="B38" s="251" t="s">
        <v>58</v>
      </c>
      <c r="C38" s="140">
        <f t="shared" si="3"/>
        <v>0</v>
      </c>
      <c r="D38" s="170">
        <f>IF(C38&gt;0,19000,0)/2</f>
        <v>0</v>
      </c>
      <c r="E38" s="258"/>
      <c r="F38" s="169">
        <f>IF(C38&gt;0,10000,0)/2</f>
        <v>0</v>
      </c>
      <c r="G38" s="151">
        <f t="shared" si="4"/>
        <v>0</v>
      </c>
      <c r="H38" s="247" t="str">
        <f>IF(J48&lt;430001+100000*O24,"７割該当",IF(J48&lt;430001+305000*K48+100000*O24,"５割該当",IF(J48&lt;430001+560000*K48+100000*O24,"２割該当","無し")))</f>
        <v>無し</v>
      </c>
      <c r="I38" s="248"/>
      <c r="J38" s="155">
        <f t="shared" si="7"/>
        <v>0</v>
      </c>
      <c r="K38" s="261"/>
      <c r="L38" s="133">
        <f>ROUNDDOWN(IF(H38="７割該当",F38-(F38*0.7),IF(H38="５割該当",F38-(F38*0.5),IF(H38="２割該当",F38-(F38*0.2),F38))),0)</f>
        <v>0</v>
      </c>
      <c r="M38" s="12">
        <f t="shared" si="5"/>
        <v>0</v>
      </c>
    </row>
    <row r="39" spans="1:13" s="3" customFormat="1" ht="16.5" customHeight="1" x14ac:dyDescent="0.15">
      <c r="A39" s="241"/>
      <c r="B39" s="252"/>
      <c r="C39" s="135">
        <f t="shared" si="3"/>
        <v>0</v>
      </c>
      <c r="D39" s="131">
        <f>IF(C39&gt;0,19000,0)/2</f>
        <v>0</v>
      </c>
      <c r="E39" s="259"/>
      <c r="F39" s="171">
        <f>IF(C39&gt;0,10000,0)/2</f>
        <v>0</v>
      </c>
      <c r="G39" s="152">
        <f t="shared" si="4"/>
        <v>0</v>
      </c>
      <c r="H39" s="247" t="str">
        <f>IF(J48&lt;430001+100000*O24,"７割該当",IF(J48&lt;430001+305000*K48+100000*O24,"５割該当",IF(J48&lt;430001+560000*K48+100000*O24,"２割該当","無し")))</f>
        <v>無し</v>
      </c>
      <c r="I39" s="248"/>
      <c r="J39" s="156">
        <f t="shared" si="7"/>
        <v>0</v>
      </c>
      <c r="K39" s="220"/>
      <c r="L39" s="131">
        <f>ROUNDDOWN(IF(H39="７割該当",F39-(F39*0.7),IF(H39="５割該当",F39-(F39*0.5),IF(H39="２割該当",F39-(F39*0.2),F39))),0)</f>
        <v>0</v>
      </c>
      <c r="M39" s="16">
        <f t="shared" si="5"/>
        <v>0</v>
      </c>
    </row>
    <row r="40" spans="1:13" s="3" customFormat="1" ht="16.5" customHeight="1" x14ac:dyDescent="0.15">
      <c r="A40" s="241"/>
      <c r="B40" s="253"/>
      <c r="C40" s="136">
        <f t="shared" si="3"/>
        <v>0</v>
      </c>
      <c r="D40" s="129">
        <f>IF(C40&gt;0,19000,0)/2</f>
        <v>0</v>
      </c>
      <c r="E40" s="259"/>
      <c r="F40" s="33">
        <f>IF(C40&gt;0,10000,0)/2</f>
        <v>0</v>
      </c>
      <c r="G40" s="153">
        <f t="shared" si="4"/>
        <v>0</v>
      </c>
      <c r="H40" s="247" t="str">
        <f>IF(J48&lt;430001+100000*O24,"７割該当",IF(J48&lt;430001+305000*K48+100000*O24,"５割該当",IF(J48&lt;430001+560000*K48+100000*O24,"２割該当","無し")))</f>
        <v>無し</v>
      </c>
      <c r="I40" s="248"/>
      <c r="J40" s="157">
        <f t="shared" si="7"/>
        <v>0</v>
      </c>
      <c r="K40" s="220"/>
      <c r="L40" s="129">
        <f>ROUNDDOWN(IF(H40="７割該当",F40-(F40*0.7),IF(H40="５割該当",F40-(F40*0.5),IF(H40="２割該当",F40-(F40*0.2),F40))),0)</f>
        <v>0</v>
      </c>
      <c r="M40" s="125">
        <f t="shared" si="5"/>
        <v>0</v>
      </c>
    </row>
    <row r="41" spans="1:13" s="3" customFormat="1" ht="15.75" customHeight="1" x14ac:dyDescent="0.15">
      <c r="A41" s="241"/>
      <c r="B41" s="254" t="s">
        <v>18</v>
      </c>
      <c r="C41" s="137" t="str">
        <f t="shared" si="3"/>
        <v>B</v>
      </c>
      <c r="D41" s="172">
        <f>IF(C41&gt;0,19000,0)</f>
        <v>19000</v>
      </c>
      <c r="E41" s="259"/>
      <c r="F41" s="169">
        <f>IF(C41&gt;0,10000,0)</f>
        <v>10000</v>
      </c>
      <c r="G41" s="151">
        <f t="shared" si="4"/>
        <v>29000</v>
      </c>
      <c r="H41" s="247" t="str">
        <f>IF(J48&lt;430001+100000*O24,"７割該当",IF(J48&lt;430001+305000*K48+100000*O24,"５割該当",IF(J48&lt;430001+560000*K48+100000*O24,"２割該当","無し")))</f>
        <v>無し</v>
      </c>
      <c r="I41" s="248"/>
      <c r="J41" s="158">
        <f t="shared" si="7"/>
        <v>19000</v>
      </c>
      <c r="K41" s="220"/>
      <c r="L41" s="133">
        <f>ROUNDDOWN(IF(H41="７割該当",F41-(F41*0.7),IF(H41="５割該当",F41-(F41*0.5),IF(H41="２割該当",F41-(F41*0.2),F41))),0)</f>
        <v>10000</v>
      </c>
      <c r="M41" s="12">
        <f t="shared" si="5"/>
        <v>29000</v>
      </c>
    </row>
    <row r="42" spans="1:13" s="3" customFormat="1" ht="16.5" customHeight="1" x14ac:dyDescent="0.15">
      <c r="A42" s="241"/>
      <c r="B42" s="244"/>
      <c r="C42" s="138">
        <f t="shared" si="3"/>
        <v>0</v>
      </c>
      <c r="D42" s="131">
        <f>IF(C42&gt;0,19000,0)</f>
        <v>0</v>
      </c>
      <c r="E42" s="259"/>
      <c r="F42" s="168">
        <f>IF(C42&gt;0,10000,0)</f>
        <v>0</v>
      </c>
      <c r="G42" s="149">
        <f t="shared" si="4"/>
        <v>0</v>
      </c>
      <c r="H42" s="247" t="str">
        <f>IF(J48&lt;430001+100000*O24,"７割該当",IF(J48&lt;430001+305000*K48+100000*O24,"５割該当",IF(J48&lt;430001+560000*K48+100000*O24,"２割該当","無し")))</f>
        <v>無し</v>
      </c>
      <c r="I42" s="248"/>
      <c r="J42" s="154">
        <f t="shared" si="7"/>
        <v>0</v>
      </c>
      <c r="K42" s="220"/>
      <c r="L42" s="133">
        <f t="shared" ref="L42:L44" si="11">ROUNDDOWN(IF(H42="７割該当",F42-(F42*0.7),IF(H42="５割該当",F42-(F42*0.5),IF(H42="２割該当",F42-(F42*0.2),F42))),0)</f>
        <v>0</v>
      </c>
      <c r="M42" s="16">
        <f t="shared" si="5"/>
        <v>0</v>
      </c>
    </row>
    <row r="43" spans="1:13" s="3" customFormat="1" ht="16.5" customHeight="1" x14ac:dyDescent="0.15">
      <c r="A43" s="241"/>
      <c r="B43" s="244"/>
      <c r="C43" s="138">
        <f t="shared" si="3"/>
        <v>0</v>
      </c>
      <c r="D43" s="131">
        <f>IF(C43&gt;0,19000,0)</f>
        <v>0</v>
      </c>
      <c r="E43" s="259"/>
      <c r="F43" s="168">
        <f t="shared" ref="F43:F44" si="12">IF(C43&gt;0,10000,0)</f>
        <v>0</v>
      </c>
      <c r="G43" s="149">
        <f t="shared" si="4"/>
        <v>0</v>
      </c>
      <c r="H43" s="247" t="str">
        <f>IF(J48&lt;430001+100000*O24,"７割該当",IF(J48&lt;430001+305000*K48+100000*O24,"５割該当",IF(J48&lt;430001+560000*K48+100000*O24,"２割該当","無し")))</f>
        <v>無し</v>
      </c>
      <c r="I43" s="248"/>
      <c r="J43" s="154">
        <f t="shared" si="7"/>
        <v>0</v>
      </c>
      <c r="K43" s="220"/>
      <c r="L43" s="133">
        <f t="shared" si="11"/>
        <v>0</v>
      </c>
      <c r="M43" s="16">
        <f t="shared" si="5"/>
        <v>0</v>
      </c>
    </row>
    <row r="44" spans="1:13" s="3" customFormat="1" ht="14.25" customHeight="1" thickBot="1" x14ac:dyDescent="0.2">
      <c r="A44" s="242"/>
      <c r="B44" s="255"/>
      <c r="C44" s="53">
        <f t="shared" si="3"/>
        <v>0</v>
      </c>
      <c r="D44" s="131">
        <f>IF(C44&gt;0,19000,0)</f>
        <v>0</v>
      </c>
      <c r="E44" s="260"/>
      <c r="F44" s="168">
        <f t="shared" si="12"/>
        <v>0</v>
      </c>
      <c r="G44" s="149">
        <f t="shared" si="4"/>
        <v>0</v>
      </c>
      <c r="H44" s="256" t="str">
        <f>IF(J48&lt;430001+100000*O24,"７割該当",IF(J48&lt;430001+305000*K48+100000*O24,"５割該当",IF(J48&lt;430001+560000*K48+100000*O24,"２割該当","無し")))</f>
        <v>無し</v>
      </c>
      <c r="I44" s="257"/>
      <c r="J44" s="159">
        <f t="shared" si="7"/>
        <v>0</v>
      </c>
      <c r="K44" s="262"/>
      <c r="L44" s="133">
        <f t="shared" si="11"/>
        <v>0</v>
      </c>
      <c r="M44" s="16">
        <f t="shared" si="5"/>
        <v>0</v>
      </c>
    </row>
    <row r="45" spans="1:13" s="3" customFormat="1" ht="16.5" customHeight="1" thickBot="1" x14ac:dyDescent="0.2">
      <c r="A45" s="55"/>
      <c r="B45" s="56"/>
      <c r="C45" s="57" t="s">
        <v>11</v>
      </c>
      <c r="D45" s="19">
        <f>SUM(D33:D44)</f>
        <v>38000</v>
      </c>
      <c r="E45" s="19">
        <f>SUM(E33:E44)</f>
        <v>8000</v>
      </c>
      <c r="F45" s="19">
        <f>SUM(F33:F44)</f>
        <v>20000</v>
      </c>
      <c r="G45" s="19">
        <f>SUM(G33:G44)</f>
        <v>66000</v>
      </c>
      <c r="H45" s="263"/>
      <c r="I45" s="264"/>
      <c r="J45" s="38">
        <f>SUM(J33:J44)</f>
        <v>38000</v>
      </c>
      <c r="K45" s="38">
        <f>SUM(K33:K44)</f>
        <v>8000</v>
      </c>
      <c r="L45" s="38">
        <f>SUM(L33:L44)</f>
        <v>20000</v>
      </c>
      <c r="M45" s="38">
        <f t="shared" si="5"/>
        <v>66000</v>
      </c>
    </row>
    <row r="46" spans="1:13" s="3" customFormat="1" ht="10.5" customHeight="1" x14ac:dyDescent="0.15"/>
    <row r="47" spans="1:13" s="49" customFormat="1" ht="12.75" customHeight="1" x14ac:dyDescent="0.15">
      <c r="G47" s="58" t="s">
        <v>19</v>
      </c>
      <c r="H47" s="265" t="s">
        <v>32</v>
      </c>
      <c r="I47" s="266"/>
      <c r="J47" s="59" t="s">
        <v>33</v>
      </c>
      <c r="K47" s="59" t="s">
        <v>34</v>
      </c>
      <c r="L47" s="267" t="s">
        <v>35</v>
      </c>
      <c r="M47" s="268"/>
    </row>
    <row r="48" spans="1:13" s="49" customFormat="1" ht="18" customHeight="1" x14ac:dyDescent="0.15">
      <c r="E48" s="60"/>
      <c r="F48" s="60"/>
      <c r="G48" s="58" t="str">
        <f>IF(C20&gt;0,"あり","なし")</f>
        <v>あり</v>
      </c>
      <c r="H48" s="265">
        <f>COUNTIF(E13:E20,500000)</f>
        <v>0</v>
      </c>
      <c r="I48" s="266"/>
      <c r="J48" s="61">
        <f>D21</f>
        <v>2000000</v>
      </c>
      <c r="K48" s="58">
        <f>COUNTA(C8:C19)+K26</f>
        <v>2</v>
      </c>
      <c r="L48" s="269">
        <f>COUNTA(C8:C12)</f>
        <v>1</v>
      </c>
      <c r="M48" s="270"/>
    </row>
    <row r="49" spans="1:13" s="3" customFormat="1" ht="9.75" customHeight="1" x14ac:dyDescent="0.15"/>
    <row r="50" spans="1:13" s="5" customFormat="1" ht="11.25" x14ac:dyDescent="0.15">
      <c r="A50" s="278" t="s">
        <v>36</v>
      </c>
      <c r="B50" s="279"/>
      <c r="C50" s="279" t="s">
        <v>7</v>
      </c>
      <c r="D50" s="282" t="s">
        <v>8</v>
      </c>
      <c r="E50" s="282"/>
      <c r="F50" s="146" t="s">
        <v>9</v>
      </c>
      <c r="G50" s="279" t="s">
        <v>29</v>
      </c>
      <c r="H50" s="283" t="s">
        <v>30</v>
      </c>
      <c r="I50" s="284"/>
      <c r="J50" s="238" t="s">
        <v>10</v>
      </c>
      <c r="K50" s="238"/>
      <c r="L50" s="4" t="s">
        <v>9</v>
      </c>
      <c r="M50" s="209" t="s">
        <v>11</v>
      </c>
    </row>
    <row r="51" spans="1:13" s="5" customFormat="1" ht="11.25" customHeight="1" thickBot="1" x14ac:dyDescent="0.2">
      <c r="A51" s="280"/>
      <c r="B51" s="281"/>
      <c r="C51" s="281"/>
      <c r="D51" s="272" t="s">
        <v>65</v>
      </c>
      <c r="E51" s="272"/>
      <c r="F51" s="147" t="s">
        <v>13</v>
      </c>
      <c r="G51" s="281"/>
      <c r="H51" s="285"/>
      <c r="I51" s="286"/>
      <c r="J51" s="62" t="s">
        <v>14</v>
      </c>
      <c r="K51" s="7" t="s">
        <v>66</v>
      </c>
      <c r="L51" s="6" t="s">
        <v>13</v>
      </c>
      <c r="M51" s="271"/>
    </row>
    <row r="52" spans="1:13" s="3" customFormat="1" ht="19.5" customHeight="1" thickBot="1" x14ac:dyDescent="0.2">
      <c r="A52" s="273" t="s">
        <v>37</v>
      </c>
      <c r="B52" s="274"/>
      <c r="C52" s="173">
        <f>IF(K48&gt;0,21000,0)</f>
        <v>21000</v>
      </c>
      <c r="D52" s="275">
        <f>IF(L48&gt;0,7000,0)</f>
        <v>7000</v>
      </c>
      <c r="E52" s="275"/>
      <c r="F52" s="173">
        <f>IF(K48&gt;0,7000,0)</f>
        <v>7000</v>
      </c>
      <c r="G52" s="141">
        <f>C52+D52+F52</f>
        <v>35000</v>
      </c>
      <c r="H52" s="276" t="str">
        <f>H33</f>
        <v>無し</v>
      </c>
      <c r="I52" s="277"/>
      <c r="J52" s="139">
        <f>ROUNDDOWN(IF(H52="７割該当",C52-(C52*0.7),IF(H52="５割該当",C52-(C52*0.5),IF(H52="２割該当",C52-(C52*0.2),C52))),0)</f>
        <v>21000</v>
      </c>
      <c r="K52" s="139">
        <f>ROUNDDOWN(IF(H52="７割該当",D52-(D52*0.7),IF(H52="５割該当",D52-(D52*0.5),IF(H52="２割該当",D52-(D52*0.2),D52))),0)</f>
        <v>7000</v>
      </c>
      <c r="L52" s="139">
        <f>ROUNDDOWN(IF(H52="７割該当",F52-(F52*0.7),IF(H52="５割該当",F52-(F52*0.5),IF(H52="２割該当",F52-(F52*0.2),F52))),0)</f>
        <v>7000</v>
      </c>
      <c r="M52" s="38">
        <f>SUM(J52:L52)</f>
        <v>35000</v>
      </c>
    </row>
    <row r="53" spans="1:13" s="3" customFormat="1" ht="7.5" customHeight="1" x14ac:dyDescent="0.15">
      <c r="C53" s="63"/>
      <c r="D53" s="63"/>
      <c r="E53" s="63"/>
      <c r="F53" s="63"/>
      <c r="G53" s="63"/>
      <c r="H53" s="63"/>
      <c r="I53" s="63"/>
      <c r="J53" s="64"/>
      <c r="K53" s="64"/>
      <c r="L53" s="64"/>
      <c r="M53" s="64"/>
    </row>
    <row r="54" spans="1:13" s="3" customFormat="1" ht="18" customHeight="1" thickBot="1" x14ac:dyDescent="0.2">
      <c r="A54" s="287" t="s">
        <v>38</v>
      </c>
      <c r="B54" s="288"/>
      <c r="C54" s="65"/>
      <c r="D54" s="66"/>
      <c r="E54" s="66"/>
      <c r="F54" s="67"/>
      <c r="G54" s="63"/>
      <c r="H54" s="289" t="s">
        <v>39</v>
      </c>
      <c r="I54" s="290"/>
      <c r="J54" s="68">
        <f>IF(J21+J45+J52&gt;660000,660000,(J21+J45+J52))</f>
        <v>144600</v>
      </c>
      <c r="K54" s="68">
        <f>IF(K21+K45+K52&gt;170000,170000,(K21+K45+K52))</f>
        <v>41750</v>
      </c>
      <c r="L54" s="160">
        <f>IF(L21+L45+L52&gt;260000,260000,(L21+L45+L52))</f>
        <v>59100</v>
      </c>
      <c r="M54" s="68">
        <f>J54+K54+L54</f>
        <v>245450</v>
      </c>
    </row>
    <row r="55" spans="1:13" s="3" customFormat="1" ht="21" customHeight="1" thickBot="1" x14ac:dyDescent="0.2">
      <c r="A55" s="69"/>
      <c r="F55" s="70">
        <f>IF(OR(C5=1,C5=2,C5=3),4-C5,16-C5)</f>
        <v>12</v>
      </c>
      <c r="H55" s="291" t="s">
        <v>40</v>
      </c>
      <c r="I55" s="292"/>
      <c r="J55" s="71"/>
      <c r="K55" s="72"/>
      <c r="L55" s="72"/>
      <c r="M55" s="142">
        <f>IF(M54&gt;1090000,1090000,M54)/12*IF(OR(C5=1,C5=2,C5=3),4-C5,16-C5)</f>
        <v>245450</v>
      </c>
    </row>
    <row r="56" spans="1:13" s="3" customFormat="1" ht="14.25" customHeight="1" x14ac:dyDescent="0.15">
      <c r="A56" s="73">
        <f>IF(E13=500000,IF(D13&gt;150000,150000,D13),0)</f>
        <v>0</v>
      </c>
      <c r="B56" s="74"/>
      <c r="C56" s="74"/>
      <c r="D56" s="74"/>
      <c r="E56" s="74"/>
      <c r="F56" s="75"/>
      <c r="H56" s="293" t="s">
        <v>41</v>
      </c>
      <c r="I56" s="294"/>
      <c r="J56" s="295"/>
      <c r="K56" s="295"/>
      <c r="L56" s="76"/>
      <c r="M56" s="77">
        <f>M55/F55</f>
        <v>20454.166666666668</v>
      </c>
    </row>
    <row r="57" spans="1:13" s="3" customFormat="1" ht="12" x14ac:dyDescent="0.15">
      <c r="A57" s="78">
        <f>IF(E15=500000,IF(D15&gt;150000,150000,D15),0)</f>
        <v>0</v>
      </c>
      <c r="E57" s="79"/>
      <c r="F57" s="8"/>
      <c r="G57" s="8"/>
      <c r="H57" s="8"/>
      <c r="I57" s="8"/>
      <c r="J57" s="8"/>
    </row>
    <row r="58" spans="1:13" s="3" customFormat="1" ht="14.45" customHeight="1" x14ac:dyDescent="0.15">
      <c r="A58" s="78">
        <f>IF(E16=500000,IF(D16&gt;150000,150000,D16),0)</f>
        <v>0</v>
      </c>
      <c r="E58" s="80"/>
      <c r="F58" s="80"/>
      <c r="G58" s="80" t="s">
        <v>42</v>
      </c>
      <c r="H58" s="81" t="s">
        <v>43</v>
      </c>
      <c r="I58" s="82"/>
      <c r="J58" s="82"/>
      <c r="K58" s="8"/>
    </row>
    <row r="59" spans="1:13" s="3" customFormat="1" ht="13.9" customHeight="1" x14ac:dyDescent="0.15">
      <c r="A59" s="78"/>
      <c r="E59" s="80"/>
      <c r="F59" s="80"/>
      <c r="G59" s="80"/>
      <c r="H59" s="81" t="s">
        <v>70</v>
      </c>
      <c r="I59" s="82"/>
      <c r="J59" s="82"/>
      <c r="K59" s="8"/>
    </row>
    <row r="60" spans="1:13" s="3" customFormat="1" ht="10.15" customHeight="1" x14ac:dyDescent="0.15">
      <c r="A60" s="78">
        <f>IF(E18=500000,IF(D18&gt;150000,150000,D18),0)</f>
        <v>0</v>
      </c>
      <c r="C60" s="8"/>
      <c r="E60" s="83"/>
      <c r="F60" s="83"/>
      <c r="G60" s="80"/>
      <c r="I60" s="81"/>
      <c r="J60" s="81"/>
      <c r="K60" s="79"/>
    </row>
    <row r="61" spans="1:13" s="3" customFormat="1" ht="12" x14ac:dyDescent="0.15">
      <c r="A61" s="78">
        <f>IF(E19=500000,IF(D19&gt;150000,150000,D19),0)</f>
        <v>0</v>
      </c>
      <c r="C61" s="79"/>
      <c r="D61" s="8"/>
      <c r="E61" s="83"/>
      <c r="F61" s="83"/>
      <c r="G61" s="80" t="s">
        <v>44</v>
      </c>
      <c r="H61" s="81" t="s">
        <v>43</v>
      </c>
      <c r="I61" s="81"/>
      <c r="J61" s="81"/>
      <c r="K61" s="79"/>
    </row>
    <row r="62" spans="1:13" s="3" customFormat="1" ht="12" x14ac:dyDescent="0.15">
      <c r="A62" s="78">
        <f>SUM(A56:A61)</f>
        <v>0</v>
      </c>
      <c r="B62" s="84"/>
      <c r="C62" s="79"/>
      <c r="D62" s="79"/>
      <c r="E62" s="83"/>
      <c r="F62" s="83"/>
      <c r="G62" s="80"/>
      <c r="H62" s="81" t="s">
        <v>71</v>
      </c>
      <c r="I62" s="85"/>
      <c r="J62" s="85"/>
    </row>
    <row r="63" spans="1:13" s="3" customFormat="1" ht="12" x14ac:dyDescent="0.15">
      <c r="A63" s="86" t="s">
        <v>45</v>
      </c>
      <c r="B63" s="79"/>
      <c r="C63" s="79"/>
      <c r="D63" s="79"/>
      <c r="E63" s="83"/>
      <c r="F63" s="83"/>
      <c r="G63" s="80"/>
      <c r="H63" s="81" t="s">
        <v>46</v>
      </c>
      <c r="I63" s="85"/>
      <c r="J63" s="85"/>
    </row>
    <row r="64" spans="1:13" s="3" customFormat="1" ht="12" x14ac:dyDescent="0.15">
      <c r="A64" s="86" t="s">
        <v>47</v>
      </c>
      <c r="E64" s="83"/>
      <c r="F64" s="83"/>
      <c r="G64" s="80" t="s">
        <v>48</v>
      </c>
      <c r="H64" s="81" t="s">
        <v>43</v>
      </c>
      <c r="I64" s="85"/>
      <c r="J64" s="85"/>
    </row>
    <row r="65" spans="1:10" s="3" customFormat="1" ht="12" x14ac:dyDescent="0.15">
      <c r="A65" s="87"/>
      <c r="E65" s="83"/>
      <c r="F65" s="83"/>
      <c r="G65" s="82"/>
      <c r="H65" s="81" t="s">
        <v>72</v>
      </c>
      <c r="I65" s="85"/>
      <c r="J65" s="85"/>
    </row>
    <row r="66" spans="1:10" s="3" customFormat="1" ht="12" x14ac:dyDescent="0.15">
      <c r="A66" s="86" t="s">
        <v>68</v>
      </c>
      <c r="E66" s="83"/>
      <c r="F66" s="83"/>
      <c r="G66" s="82"/>
      <c r="H66" s="81" t="s">
        <v>46</v>
      </c>
      <c r="I66" s="85"/>
      <c r="J66" s="85"/>
    </row>
    <row r="67" spans="1:10" s="3" customFormat="1" ht="12" x14ac:dyDescent="0.15">
      <c r="E67" s="83"/>
      <c r="F67" s="88" t="s">
        <v>49</v>
      </c>
      <c r="G67" s="46" t="s">
        <v>50</v>
      </c>
      <c r="H67" s="85"/>
      <c r="I67" s="85"/>
    </row>
  </sheetData>
  <sheetProtection algorithmName="SHA-512" hashValue="sYR7yjJ1vjjTjYjHkCsIKKuHd0PJcwvIeS89XCBbYSdrrV+CpmFfKiOf9hJlP5rkTpakWs1CTqgxcC1A4ua1rg==" saltValue="ZJP08L1Z3C7E2e4Bp+LqtA==" spinCount="100000" sheet="1" selectLockedCells="1"/>
  <mergeCells count="64">
    <mergeCell ref="A54:B54"/>
    <mergeCell ref="H54:I54"/>
    <mergeCell ref="H55:I55"/>
    <mergeCell ref="H56:I56"/>
    <mergeCell ref="J56:K56"/>
    <mergeCell ref="D51:E51"/>
    <mergeCell ref="A52:B52"/>
    <mergeCell ref="D52:E52"/>
    <mergeCell ref="H52:I52"/>
    <mergeCell ref="A50:B51"/>
    <mergeCell ref="C50:C51"/>
    <mergeCell ref="D50:E50"/>
    <mergeCell ref="G50:G51"/>
    <mergeCell ref="H50:I51"/>
    <mergeCell ref="H47:I47"/>
    <mergeCell ref="L47:M47"/>
    <mergeCell ref="H48:I48"/>
    <mergeCell ref="L48:M48"/>
    <mergeCell ref="J50:K50"/>
    <mergeCell ref="M50:M51"/>
    <mergeCell ref="H38:I38"/>
    <mergeCell ref="K38:K44"/>
    <mergeCell ref="H39:I39"/>
    <mergeCell ref="H40:I40"/>
    <mergeCell ref="H45:I45"/>
    <mergeCell ref="J31:K31"/>
    <mergeCell ref="M31:M32"/>
    <mergeCell ref="A33:A44"/>
    <mergeCell ref="B33:B37"/>
    <mergeCell ref="H33:I33"/>
    <mergeCell ref="H34:I34"/>
    <mergeCell ref="H35:I35"/>
    <mergeCell ref="H36:I36"/>
    <mergeCell ref="H37:I37"/>
    <mergeCell ref="B38:B40"/>
    <mergeCell ref="B41:B44"/>
    <mergeCell ref="H41:I41"/>
    <mergeCell ref="H42:I42"/>
    <mergeCell ref="H43:I43"/>
    <mergeCell ref="H44:I44"/>
    <mergeCell ref="E38:E44"/>
    <mergeCell ref="A27:H27"/>
    <mergeCell ref="A31:B32"/>
    <mergeCell ref="C31:C32"/>
    <mergeCell ref="D31:D32"/>
    <mergeCell ref="E31:E32"/>
    <mergeCell ref="G31:G32"/>
    <mergeCell ref="H31:I32"/>
    <mergeCell ref="A23:M23"/>
    <mergeCell ref="A1:M1"/>
    <mergeCell ref="A5:B5"/>
    <mergeCell ref="A6:B7"/>
    <mergeCell ref="C6:C7"/>
    <mergeCell ref="D6:D7"/>
    <mergeCell ref="E6:E7"/>
    <mergeCell ref="F6:F7"/>
    <mergeCell ref="J6:K6"/>
    <mergeCell ref="M6:M7"/>
    <mergeCell ref="A8:A20"/>
    <mergeCell ref="B8:B12"/>
    <mergeCell ref="B13:B15"/>
    <mergeCell ref="K13:K19"/>
    <mergeCell ref="B16:B19"/>
    <mergeCell ref="H13:H19"/>
  </mergeCells>
  <phoneticPr fontId="4"/>
  <pageMargins left="0.7" right="0.7" top="0.75" bottom="0.75" header="0.3" footer="0.3"/>
  <pageSetup paperSize="9" scale="64"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DC14D-404B-4F40-9FA4-A74E357C4A57}">
  <sheetPr>
    <tabColor rgb="FFFFFF00"/>
    <pageSetUpPr fitToPage="1"/>
  </sheetPr>
  <dimension ref="A1:O67"/>
  <sheetViews>
    <sheetView zoomScaleNormal="100" workbookViewId="0">
      <selection sqref="A1:M1"/>
    </sheetView>
  </sheetViews>
  <sheetFormatPr defaultColWidth="8.875" defaultRowHeight="13.5" x14ac:dyDescent="0.15"/>
  <cols>
    <col min="1" max="3" width="8.875" style="89"/>
    <col min="4" max="4" width="11.5" style="89" bestFit="1" customWidth="1"/>
    <col min="5" max="5" width="9.5" style="89" bestFit="1" customWidth="1"/>
    <col min="6" max="6" width="11.625" style="89" customWidth="1"/>
    <col min="7" max="8" width="8.625" style="89" customWidth="1"/>
    <col min="9" max="10" width="8.5" style="89" customWidth="1"/>
    <col min="11" max="11" width="8.625" style="89" customWidth="1"/>
    <col min="12" max="12" width="8.375" style="89" customWidth="1"/>
    <col min="13" max="13" width="9.5" style="89" customWidth="1"/>
    <col min="14" max="16384" width="8.875" style="89"/>
  </cols>
  <sheetData>
    <row r="1" spans="1:13" s="1" customFormat="1" ht="24" x14ac:dyDescent="0.15">
      <c r="A1" s="194" t="s">
        <v>64</v>
      </c>
      <c r="B1" s="194"/>
      <c r="C1" s="194"/>
      <c r="D1" s="194"/>
      <c r="E1" s="194"/>
      <c r="F1" s="194"/>
      <c r="G1" s="194"/>
      <c r="H1" s="194"/>
      <c r="I1" s="194"/>
      <c r="J1" s="194"/>
      <c r="K1" s="194"/>
      <c r="L1" s="194"/>
      <c r="M1" s="194"/>
    </row>
    <row r="2" spans="1:13" s="1" customFormat="1" ht="5.25" customHeight="1" x14ac:dyDescent="0.15">
      <c r="A2" s="166"/>
      <c r="B2" s="166"/>
      <c r="C2" s="166"/>
      <c r="D2" s="166"/>
      <c r="E2" s="166"/>
      <c r="F2" s="166"/>
      <c r="G2" s="166"/>
      <c r="H2" s="166"/>
      <c r="I2" s="166"/>
      <c r="J2" s="166"/>
      <c r="K2" s="166"/>
      <c r="L2" s="166"/>
      <c r="M2" s="166"/>
    </row>
    <row r="3" spans="1:13" s="1" customFormat="1" ht="18.75" x14ac:dyDescent="0.15">
      <c r="A3" s="96" t="s">
        <v>0</v>
      </c>
      <c r="B3" s="166"/>
      <c r="C3" s="166"/>
      <c r="D3" s="166"/>
      <c r="E3" s="166"/>
      <c r="F3" s="166"/>
      <c r="G3" s="166"/>
      <c r="H3" s="166"/>
      <c r="I3" s="166"/>
      <c r="J3" s="166"/>
      <c r="K3" s="166"/>
      <c r="L3" s="166"/>
      <c r="M3" s="166"/>
    </row>
    <row r="4" spans="1:13" s="1" customFormat="1" ht="4.5" customHeight="1" thickBot="1" x14ac:dyDescent="0.2">
      <c r="A4" s="118"/>
      <c r="B4" s="118"/>
      <c r="C4" s="118"/>
      <c r="D4" s="118"/>
      <c r="E4" s="118"/>
      <c r="F4" s="118"/>
      <c r="G4" s="118"/>
      <c r="H4" s="118"/>
      <c r="I4" s="118"/>
      <c r="J4" s="118"/>
      <c r="K4" s="118"/>
      <c r="L4" s="118"/>
      <c r="M4" s="118"/>
    </row>
    <row r="5" spans="1:13" s="3" customFormat="1" ht="15.75" customHeight="1" thickTop="1" thickBot="1" x14ac:dyDescent="0.2">
      <c r="A5" s="195" t="s">
        <v>1</v>
      </c>
      <c r="B5" s="195"/>
      <c r="C5" s="174">
        <v>4</v>
      </c>
      <c r="D5" s="2" t="s">
        <v>2</v>
      </c>
    </row>
    <row r="6" spans="1:13" s="5" customFormat="1" ht="12" customHeight="1" thickTop="1" x14ac:dyDescent="0.15">
      <c r="A6" s="196" t="s">
        <v>3</v>
      </c>
      <c r="B6" s="197"/>
      <c r="C6" s="200" t="s">
        <v>4</v>
      </c>
      <c r="D6" s="202" t="s">
        <v>56</v>
      </c>
      <c r="E6" s="203" t="s">
        <v>5</v>
      </c>
      <c r="F6" s="205" t="s">
        <v>6</v>
      </c>
      <c r="G6" s="162" t="s">
        <v>7</v>
      </c>
      <c r="H6" s="162" t="s">
        <v>8</v>
      </c>
      <c r="I6" s="4" t="s">
        <v>9</v>
      </c>
      <c r="J6" s="207" t="s">
        <v>10</v>
      </c>
      <c r="K6" s="208"/>
      <c r="L6" s="4" t="s">
        <v>9</v>
      </c>
      <c r="M6" s="209" t="s">
        <v>11</v>
      </c>
    </row>
    <row r="7" spans="1:13" s="8" customFormat="1" ht="12" customHeight="1" thickBot="1" x14ac:dyDescent="0.2">
      <c r="A7" s="198"/>
      <c r="B7" s="199"/>
      <c r="C7" s="201"/>
      <c r="D7" s="201"/>
      <c r="E7" s="204"/>
      <c r="F7" s="206"/>
      <c r="G7" s="6"/>
      <c r="H7" s="6" t="s">
        <v>12</v>
      </c>
      <c r="I7" s="6" t="s">
        <v>13</v>
      </c>
      <c r="J7" s="7" t="s">
        <v>14</v>
      </c>
      <c r="K7" s="7" t="s">
        <v>15</v>
      </c>
      <c r="L7" s="6" t="s">
        <v>13</v>
      </c>
      <c r="M7" s="210"/>
    </row>
    <row r="8" spans="1:13" s="3" customFormat="1" ht="15.75" customHeight="1" thickTop="1" x14ac:dyDescent="0.15">
      <c r="A8" s="211" t="s">
        <v>16</v>
      </c>
      <c r="B8" s="214" t="s">
        <v>17</v>
      </c>
      <c r="C8" s="175" t="s">
        <v>52</v>
      </c>
      <c r="D8" s="176">
        <v>2500000</v>
      </c>
      <c r="E8" s="90">
        <f>IF(D8="",0,430000)</f>
        <v>430000</v>
      </c>
      <c r="F8" s="9">
        <f t="shared" ref="F8:F19" si="0">IF(D8-E8&lt;0,0,D8-E8)</f>
        <v>2070000</v>
      </c>
      <c r="G8" s="10"/>
      <c r="H8" s="11"/>
      <c r="I8" s="11"/>
      <c r="J8" s="126">
        <f>ROUNDDOWN((F8*G12),0)</f>
        <v>165600</v>
      </c>
      <c r="K8" s="127">
        <f>ROUNDDOWN((F8*H10),0)</f>
        <v>51750</v>
      </c>
      <c r="L8" s="126">
        <f>ROUNDDOWN((F8*I12),0)</f>
        <v>62100</v>
      </c>
      <c r="M8" s="12">
        <f t="shared" ref="M8:M19" si="1">K8+J8+L8</f>
        <v>279450</v>
      </c>
    </row>
    <row r="9" spans="1:13" s="3" customFormat="1" ht="15.75" customHeight="1" x14ac:dyDescent="0.15">
      <c r="A9" s="212"/>
      <c r="B9" s="215"/>
      <c r="C9" s="177" t="s">
        <v>51</v>
      </c>
      <c r="D9" s="178">
        <v>1200000</v>
      </c>
      <c r="E9" s="90">
        <f t="shared" ref="E9:E19" si="2">IF(D9="",0,430000)</f>
        <v>430000</v>
      </c>
      <c r="F9" s="13">
        <f t="shared" si="0"/>
        <v>770000</v>
      </c>
      <c r="G9" s="14"/>
      <c r="H9" s="15"/>
      <c r="I9" s="14"/>
      <c r="J9" s="128">
        <f>ROUNDDOWN((F9*G12),0)</f>
        <v>61600</v>
      </c>
      <c r="K9" s="128">
        <f>ROUNDDOWN((F9*H10),0)</f>
        <v>19250</v>
      </c>
      <c r="L9" s="128">
        <f>ROUNDDOWN((F9*I12),0)</f>
        <v>23100</v>
      </c>
      <c r="M9" s="16">
        <f t="shared" si="1"/>
        <v>103950</v>
      </c>
    </row>
    <row r="10" spans="1:13" s="3" customFormat="1" ht="15" customHeight="1" x14ac:dyDescent="0.15">
      <c r="A10" s="212"/>
      <c r="B10" s="215"/>
      <c r="C10" s="177"/>
      <c r="D10" s="178"/>
      <c r="E10" s="90">
        <f t="shared" si="2"/>
        <v>0</v>
      </c>
      <c r="F10" s="13">
        <f t="shared" si="0"/>
        <v>0</v>
      </c>
      <c r="G10" s="14"/>
      <c r="H10" s="15">
        <v>2.5000000000000001E-2</v>
      </c>
      <c r="I10" s="14"/>
      <c r="J10" s="128">
        <f>ROUNDDOWN((F10*G12),0)</f>
        <v>0</v>
      </c>
      <c r="K10" s="128">
        <f>ROUNDDOWN((F10*H10),0)</f>
        <v>0</v>
      </c>
      <c r="L10" s="128">
        <f>ROUNDDOWN((F10*I12),0)</f>
        <v>0</v>
      </c>
      <c r="M10" s="16">
        <f t="shared" si="1"/>
        <v>0</v>
      </c>
    </row>
    <row r="11" spans="1:13" s="3" customFormat="1" ht="17.25" customHeight="1" x14ac:dyDescent="0.15">
      <c r="A11" s="212"/>
      <c r="B11" s="215"/>
      <c r="C11" s="177"/>
      <c r="D11" s="178"/>
      <c r="E11" s="90">
        <f t="shared" si="2"/>
        <v>0</v>
      </c>
      <c r="F11" s="13">
        <f t="shared" si="0"/>
        <v>0</v>
      </c>
      <c r="G11" s="14"/>
      <c r="H11" s="15"/>
      <c r="I11" s="14"/>
      <c r="J11" s="128">
        <f>ROUNDDOWN((F11*G12),0)</f>
        <v>0</v>
      </c>
      <c r="K11" s="128">
        <f>ROUNDDOWN((F11*H10),0)</f>
        <v>0</v>
      </c>
      <c r="L11" s="128">
        <f>ROUNDDOWN((F11*I12),0)</f>
        <v>0</v>
      </c>
      <c r="M11" s="16">
        <f t="shared" si="1"/>
        <v>0</v>
      </c>
    </row>
    <row r="12" spans="1:13" s="3" customFormat="1" ht="16.5" customHeight="1" x14ac:dyDescent="0.15">
      <c r="A12" s="212"/>
      <c r="B12" s="216"/>
      <c r="C12" s="179"/>
      <c r="D12" s="180"/>
      <c r="E12" s="115">
        <f t="shared" si="2"/>
        <v>0</v>
      </c>
      <c r="F12" s="17">
        <f t="shared" si="0"/>
        <v>0</v>
      </c>
      <c r="G12" s="167">
        <v>0.08</v>
      </c>
      <c r="H12" s="18"/>
      <c r="I12" s="167">
        <v>0.03</v>
      </c>
      <c r="J12" s="129">
        <f>ROUNDDOWN((F12*G12),0)</f>
        <v>0</v>
      </c>
      <c r="K12" s="129">
        <f>ROUNDDOWN((F12*H10),0)</f>
        <v>0</v>
      </c>
      <c r="L12" s="129">
        <f>ROUNDDOWN((F12*I12),0)</f>
        <v>0</v>
      </c>
      <c r="M12" s="20">
        <f t="shared" si="1"/>
        <v>0</v>
      </c>
    </row>
    <row r="13" spans="1:13" s="3" customFormat="1" ht="15.75" customHeight="1" x14ac:dyDescent="0.15">
      <c r="A13" s="212"/>
      <c r="B13" s="217" t="s">
        <v>57</v>
      </c>
      <c r="C13" s="181" t="s">
        <v>59</v>
      </c>
      <c r="D13" s="182">
        <v>0</v>
      </c>
      <c r="E13" s="90">
        <f t="shared" si="2"/>
        <v>430000</v>
      </c>
      <c r="F13" s="9">
        <f t="shared" si="0"/>
        <v>0</v>
      </c>
      <c r="G13" s="14"/>
      <c r="H13" s="296"/>
      <c r="I13" s="14"/>
      <c r="J13" s="130">
        <f>ROUNDDOWN((F13*G12),0)</f>
        <v>0</v>
      </c>
      <c r="K13" s="220"/>
      <c r="L13" s="130">
        <f>ROUNDDOWN((F13*I12),0)</f>
        <v>0</v>
      </c>
      <c r="M13" s="117">
        <f t="shared" si="1"/>
        <v>0</v>
      </c>
    </row>
    <row r="14" spans="1:13" s="3" customFormat="1" ht="17.25" customHeight="1" x14ac:dyDescent="0.15">
      <c r="A14" s="212"/>
      <c r="B14" s="218"/>
      <c r="C14" s="177"/>
      <c r="D14" s="178"/>
      <c r="E14" s="122">
        <f t="shared" si="2"/>
        <v>0</v>
      </c>
      <c r="F14" s="124">
        <f t="shared" si="0"/>
        <v>0</v>
      </c>
      <c r="G14" s="14"/>
      <c r="H14" s="297"/>
      <c r="I14" s="14"/>
      <c r="J14" s="128">
        <f>ROUNDDOWN((F14*G12),0)</f>
        <v>0</v>
      </c>
      <c r="K14" s="220"/>
      <c r="L14" s="131">
        <f>ROUNDDOWN((F14*I12),0)</f>
        <v>0</v>
      </c>
      <c r="M14" s="16">
        <f t="shared" si="1"/>
        <v>0</v>
      </c>
    </row>
    <row r="15" spans="1:13" s="3" customFormat="1" ht="17.25" customHeight="1" x14ac:dyDescent="0.15">
      <c r="A15" s="212"/>
      <c r="B15" s="219"/>
      <c r="C15" s="183"/>
      <c r="D15" s="184"/>
      <c r="E15" s="121">
        <f t="shared" si="2"/>
        <v>0</v>
      </c>
      <c r="F15" s="123">
        <f t="shared" si="0"/>
        <v>0</v>
      </c>
      <c r="G15" s="14"/>
      <c r="H15" s="297"/>
      <c r="I15" s="14"/>
      <c r="J15" s="132">
        <f>ROUNDDOWN((F15*G12),0)</f>
        <v>0</v>
      </c>
      <c r="K15" s="220"/>
      <c r="L15" s="129">
        <f>ROUNDDOWN((F15*I12),0)</f>
        <v>0</v>
      </c>
      <c r="M15" s="125">
        <f t="shared" si="1"/>
        <v>0</v>
      </c>
    </row>
    <row r="16" spans="1:13" s="3" customFormat="1" ht="15" customHeight="1" x14ac:dyDescent="0.15">
      <c r="A16" s="212"/>
      <c r="B16" s="222" t="s">
        <v>18</v>
      </c>
      <c r="C16" s="185" t="s">
        <v>63</v>
      </c>
      <c r="D16" s="182">
        <v>730000</v>
      </c>
      <c r="E16" s="90">
        <f t="shared" si="2"/>
        <v>430000</v>
      </c>
      <c r="F16" s="116">
        <f t="shared" si="0"/>
        <v>300000</v>
      </c>
      <c r="G16" s="14"/>
      <c r="H16" s="297"/>
      <c r="I16" s="14"/>
      <c r="J16" s="133">
        <f>ROUNDDOWN((F16*G12),0)</f>
        <v>24000</v>
      </c>
      <c r="K16" s="220"/>
      <c r="L16" s="133">
        <f>ROUNDDOWN((F16*I12),0)</f>
        <v>9000</v>
      </c>
      <c r="M16" s="12">
        <f t="shared" si="1"/>
        <v>33000</v>
      </c>
    </row>
    <row r="17" spans="1:15" s="3" customFormat="1" ht="15" customHeight="1" x14ac:dyDescent="0.15">
      <c r="A17" s="212"/>
      <c r="B17" s="223"/>
      <c r="C17" s="177"/>
      <c r="D17" s="178"/>
      <c r="E17" s="90">
        <f t="shared" si="2"/>
        <v>0</v>
      </c>
      <c r="F17" s="13">
        <f t="shared" si="0"/>
        <v>0</v>
      </c>
      <c r="G17" s="14"/>
      <c r="H17" s="297"/>
      <c r="I17" s="14"/>
      <c r="J17" s="128">
        <f>ROUNDDOWN((F17*G12),0)</f>
        <v>0</v>
      </c>
      <c r="K17" s="220"/>
      <c r="L17" s="128">
        <f>ROUNDDOWN((F17*I12),0)</f>
        <v>0</v>
      </c>
      <c r="M17" s="16">
        <f t="shared" si="1"/>
        <v>0</v>
      </c>
    </row>
    <row r="18" spans="1:15" s="3" customFormat="1" ht="15" customHeight="1" x14ac:dyDescent="0.15">
      <c r="A18" s="212"/>
      <c r="B18" s="223"/>
      <c r="C18" s="185"/>
      <c r="D18" s="178"/>
      <c r="E18" s="90">
        <f t="shared" si="2"/>
        <v>0</v>
      </c>
      <c r="F18" s="13">
        <f t="shared" si="0"/>
        <v>0</v>
      </c>
      <c r="G18" s="14"/>
      <c r="H18" s="297"/>
      <c r="I18" s="14"/>
      <c r="J18" s="128">
        <f>ROUNDDOWN((F18*G12),0)</f>
        <v>0</v>
      </c>
      <c r="K18" s="220"/>
      <c r="L18" s="128">
        <f>ROUNDDOWN((F18*I12),0)</f>
        <v>0</v>
      </c>
      <c r="M18" s="16">
        <f t="shared" si="1"/>
        <v>0</v>
      </c>
    </row>
    <row r="19" spans="1:15" s="3" customFormat="1" ht="15.75" customHeight="1" thickBot="1" x14ac:dyDescent="0.2">
      <c r="A19" s="212"/>
      <c r="B19" s="224"/>
      <c r="C19" s="186"/>
      <c r="D19" s="187"/>
      <c r="E19" s="90">
        <f t="shared" si="2"/>
        <v>0</v>
      </c>
      <c r="F19" s="21">
        <f t="shared" si="0"/>
        <v>0</v>
      </c>
      <c r="G19" s="14"/>
      <c r="H19" s="298"/>
      <c r="I19" s="22"/>
      <c r="J19" s="134">
        <f>ROUNDDOWN((F19*G12),0)</f>
        <v>0</v>
      </c>
      <c r="K19" s="221"/>
      <c r="L19" s="134">
        <f>ROUNDDOWN((F19*I12),0)</f>
        <v>0</v>
      </c>
      <c r="M19" s="16">
        <f t="shared" si="1"/>
        <v>0</v>
      </c>
    </row>
    <row r="20" spans="1:15" s="3" customFormat="1" ht="15.75" customHeight="1" thickTop="1" thickBot="1" x14ac:dyDescent="0.2">
      <c r="A20" s="213"/>
      <c r="B20" s="92" t="s">
        <v>19</v>
      </c>
      <c r="C20" s="188" t="s">
        <v>62</v>
      </c>
      <c r="D20" s="189">
        <v>500000</v>
      </c>
      <c r="E20" s="91"/>
      <c r="F20" s="23"/>
      <c r="G20" s="24">
        <v>0.108</v>
      </c>
      <c r="H20" s="24"/>
      <c r="I20" s="25"/>
      <c r="J20" s="26"/>
      <c r="K20" s="27"/>
      <c r="L20" s="28"/>
      <c r="M20" s="29"/>
    </row>
    <row r="21" spans="1:15" s="3" customFormat="1" ht="17.25" customHeight="1" thickTop="1" thickBot="1" x14ac:dyDescent="0.2">
      <c r="A21" s="30"/>
      <c r="B21" s="31"/>
      <c r="C21" s="32" t="s">
        <v>11</v>
      </c>
      <c r="D21" s="33">
        <f>SUM(D8:D20)</f>
        <v>4930000</v>
      </c>
      <c r="E21" s="93">
        <f>SUM(E8:E20)</f>
        <v>1720000</v>
      </c>
      <c r="F21" s="33">
        <f>SUM(F8:F20)</f>
        <v>3140000</v>
      </c>
      <c r="G21" s="34"/>
      <c r="H21" s="35"/>
      <c r="I21" s="36"/>
      <c r="J21" s="37">
        <f>SUM(J8:J20)</f>
        <v>251200</v>
      </c>
      <c r="K21" s="37">
        <f>SUM(K8:K20)</f>
        <v>71000</v>
      </c>
      <c r="L21" s="37">
        <f>SUM(L8:L20)</f>
        <v>94200</v>
      </c>
      <c r="M21" s="38">
        <f>SUM(M8:M20)</f>
        <v>416400</v>
      </c>
    </row>
    <row r="22" spans="1:15" s="3" customFormat="1" ht="21" customHeight="1" x14ac:dyDescent="0.15">
      <c r="A22" s="39"/>
      <c r="B22" s="39"/>
      <c r="D22" s="40"/>
      <c r="E22" s="40"/>
      <c r="F22" s="40"/>
      <c r="J22" s="40"/>
      <c r="K22" s="40"/>
      <c r="L22" s="40"/>
      <c r="M22" s="40"/>
    </row>
    <row r="23" spans="1:15" s="3" customFormat="1" ht="31.9" customHeight="1" thickBot="1" x14ac:dyDescent="0.2">
      <c r="A23" s="193" t="s">
        <v>53</v>
      </c>
      <c r="B23" s="193"/>
      <c r="C23" s="193"/>
      <c r="D23" s="193"/>
      <c r="E23" s="193"/>
      <c r="F23" s="193"/>
      <c r="G23" s="193"/>
      <c r="H23" s="193"/>
      <c r="I23" s="193"/>
      <c r="J23" s="193"/>
      <c r="K23" s="193"/>
      <c r="L23" s="193"/>
      <c r="M23" s="193"/>
    </row>
    <row r="24" spans="1:15" s="3" customFormat="1" ht="20.45" customHeight="1" thickTop="1" thickBot="1" x14ac:dyDescent="0.2">
      <c r="A24" s="41" t="s">
        <v>20</v>
      </c>
      <c r="B24" s="42" t="s">
        <v>21</v>
      </c>
      <c r="C24" s="42"/>
      <c r="D24" s="42"/>
      <c r="E24" s="42"/>
      <c r="F24" s="42"/>
      <c r="G24" s="42"/>
      <c r="H24" s="42"/>
      <c r="I24" s="42"/>
      <c r="J24" s="113" t="s">
        <v>54</v>
      </c>
      <c r="K24" s="190">
        <v>3</v>
      </c>
      <c r="L24" s="94" t="s">
        <v>22</v>
      </c>
      <c r="M24" s="43" t="s">
        <v>69</v>
      </c>
      <c r="O24" s="44">
        <f>K24-1</f>
        <v>2</v>
      </c>
    </row>
    <row r="25" spans="1:15" s="3" customFormat="1" ht="33.6" customHeight="1" thickBot="1" x14ac:dyDescent="0.2">
      <c r="A25" s="45" t="s">
        <v>23</v>
      </c>
      <c r="B25" s="45"/>
      <c r="C25" s="45"/>
      <c r="D25" s="45"/>
      <c r="E25" s="45"/>
      <c r="F25" s="45"/>
      <c r="G25" s="45"/>
      <c r="H25" s="45"/>
      <c r="I25" s="45"/>
      <c r="J25" s="45"/>
      <c r="K25" s="95"/>
      <c r="L25" s="45"/>
      <c r="M25" s="45"/>
    </row>
    <row r="26" spans="1:15" s="3" customFormat="1" ht="19.149999999999999" customHeight="1" thickTop="1" thickBot="1" x14ac:dyDescent="0.2">
      <c r="A26" s="45" t="s">
        <v>24</v>
      </c>
      <c r="B26" s="45"/>
      <c r="C26" s="45"/>
      <c r="D26" s="45"/>
      <c r="E26" s="45"/>
      <c r="F26" s="45"/>
      <c r="G26" s="45"/>
      <c r="H26" s="45"/>
      <c r="I26" s="45"/>
      <c r="J26" s="114" t="s">
        <v>55</v>
      </c>
      <c r="K26" s="191">
        <v>0</v>
      </c>
      <c r="L26" s="45" t="s">
        <v>22</v>
      </c>
      <c r="M26" s="43"/>
    </row>
    <row r="27" spans="1:15" s="49" customFormat="1" ht="3" customHeight="1" thickTop="1" x14ac:dyDescent="0.15">
      <c r="A27" s="228" t="s">
        <v>25</v>
      </c>
      <c r="B27" s="228"/>
      <c r="C27" s="228"/>
      <c r="D27" s="228"/>
      <c r="E27" s="228"/>
      <c r="F27" s="228"/>
      <c r="G27" s="228"/>
      <c r="H27" s="228"/>
      <c r="I27" s="46"/>
      <c r="J27" s="47"/>
      <c r="K27" s="46"/>
      <c r="L27" s="46"/>
      <c r="M27" s="48"/>
    </row>
    <row r="28" spans="1:15" s="49" customFormat="1" ht="5.45" customHeight="1" x14ac:dyDescent="0.15">
      <c r="A28" s="50"/>
      <c r="B28" s="163" t="s">
        <v>26</v>
      </c>
      <c r="C28" s="50"/>
      <c r="D28" s="51"/>
      <c r="E28" s="52"/>
      <c r="F28" s="52"/>
      <c r="G28" s="46" t="s">
        <v>27</v>
      </c>
      <c r="H28" s="46"/>
      <c r="I28" s="46"/>
      <c r="J28" s="47" t="s">
        <v>28</v>
      </c>
      <c r="K28" s="47"/>
      <c r="L28" s="47"/>
      <c r="M28" s="48"/>
    </row>
    <row r="29" spans="1:15" s="3" customFormat="1" ht="5.25" customHeight="1" x14ac:dyDescent="0.15">
      <c r="A29" s="39"/>
      <c r="B29" s="39"/>
    </row>
    <row r="30" spans="1:15" s="3" customFormat="1" ht="23.45" customHeight="1" x14ac:dyDescent="0.15">
      <c r="A30" s="39"/>
      <c r="B30" s="39"/>
    </row>
    <row r="31" spans="1:15" s="5" customFormat="1" ht="12" customHeight="1" x14ac:dyDescent="0.15">
      <c r="A31" s="229" t="s">
        <v>3</v>
      </c>
      <c r="B31" s="230"/>
      <c r="C31" s="233" t="s">
        <v>4</v>
      </c>
      <c r="D31" s="233" t="s">
        <v>7</v>
      </c>
      <c r="E31" s="233" t="s">
        <v>8</v>
      </c>
      <c r="F31" s="164" t="s">
        <v>9</v>
      </c>
      <c r="G31" s="233" t="s">
        <v>29</v>
      </c>
      <c r="H31" s="235" t="s">
        <v>30</v>
      </c>
      <c r="I31" s="230"/>
      <c r="J31" s="238" t="s">
        <v>10</v>
      </c>
      <c r="K31" s="238"/>
      <c r="L31" s="164" t="s">
        <v>9</v>
      </c>
      <c r="M31" s="209" t="s">
        <v>11</v>
      </c>
    </row>
    <row r="32" spans="1:15" s="8" customFormat="1" ht="12" customHeight="1" x14ac:dyDescent="0.15">
      <c r="A32" s="231"/>
      <c r="B32" s="232"/>
      <c r="C32" s="234"/>
      <c r="D32" s="234"/>
      <c r="E32" s="234"/>
      <c r="F32" s="165" t="s">
        <v>13</v>
      </c>
      <c r="G32" s="234"/>
      <c r="H32" s="236"/>
      <c r="I32" s="237"/>
      <c r="J32" s="161" t="s">
        <v>14</v>
      </c>
      <c r="K32" s="7" t="s">
        <v>15</v>
      </c>
      <c r="L32" s="165" t="s">
        <v>13</v>
      </c>
      <c r="M32" s="239"/>
    </row>
    <row r="33" spans="1:13" s="3" customFormat="1" ht="15.75" customHeight="1" x14ac:dyDescent="0.15">
      <c r="A33" s="240" t="s">
        <v>31</v>
      </c>
      <c r="B33" s="243" t="s">
        <v>17</v>
      </c>
      <c r="C33" s="53" t="str">
        <f t="shared" ref="C33:C44" si="3">C8</f>
        <v>花子</v>
      </c>
      <c r="D33" s="168">
        <f>IF(C33&gt;0,19000,0)</f>
        <v>19000</v>
      </c>
      <c r="E33" s="168">
        <f>IF(C33&gt;0,8000,0)</f>
        <v>8000</v>
      </c>
      <c r="F33" s="168">
        <f>IF(C33&gt;0,10000,0)</f>
        <v>10000</v>
      </c>
      <c r="G33" s="149">
        <f t="shared" ref="G33:G44" si="4">SUM(D33:F33)</f>
        <v>37000</v>
      </c>
      <c r="H33" s="245" t="str">
        <f>IF(J48&lt;430001+100000*O24,"７割該当",IF(J48&lt;430001+305000*K48+100000*O24,"５割該当",IF(J48&lt;430001+560000*K48+100000*O24,"２割該当","無し")))</f>
        <v>無し</v>
      </c>
      <c r="I33" s="246"/>
      <c r="J33" s="154">
        <f>ROUNDDOWN(IF(H33="７割該当",D33-(D33*0.7),IF(H33="５割該当",D33-(D33*0.5),IF(H33="２割該当",D33-(D33*0.2),D33))),0)</f>
        <v>19000</v>
      </c>
      <c r="K33" s="128">
        <f>ROUNDDOWN(IF(H33="７割該当",E33-(E33*0.7),IF(H33="５割該当",E33-(E33*0.5),IF(H33="２割該当",E33-(E33*0.2),E33))),0)</f>
        <v>8000</v>
      </c>
      <c r="L33" s="128">
        <f>ROUNDDOWN(IF(H33="７割該当",F33-(F33*0.7),IF(H33="５割該当",F33-(F33*0.5),IF(H33="２割該当",F33-(F33*0.2),F33))),0)</f>
        <v>10000</v>
      </c>
      <c r="M33" s="16">
        <f t="shared" ref="M33:M45" si="5">SUM(J33:L33)</f>
        <v>37000</v>
      </c>
    </row>
    <row r="34" spans="1:13" s="3" customFormat="1" ht="16.5" customHeight="1" x14ac:dyDescent="0.15">
      <c r="A34" s="241"/>
      <c r="B34" s="244"/>
      <c r="C34" s="53" t="str">
        <f t="shared" si="3"/>
        <v>太郎</v>
      </c>
      <c r="D34" s="168">
        <f>IF(C34&gt;0,19000,0)</f>
        <v>19000</v>
      </c>
      <c r="E34" s="168">
        <f t="shared" ref="E34:E36" si="6">IF(C34&gt;0,8000,0)</f>
        <v>8000</v>
      </c>
      <c r="F34" s="168">
        <f>IF(C34&gt;0,10000,0)</f>
        <v>10000</v>
      </c>
      <c r="G34" s="149">
        <f t="shared" si="4"/>
        <v>37000</v>
      </c>
      <c r="H34" s="247" t="str">
        <f>IF(J48&lt;430001+100000*O24,"７割該当",IF(J48&lt;430001+305000*K48+100000*O24,"５割該当",IF(J48&lt;430001+560000*K48+100000*O24,"２割該当","無し")))</f>
        <v>無し</v>
      </c>
      <c r="I34" s="248"/>
      <c r="J34" s="154">
        <f t="shared" ref="J34:J44" si="7">ROUNDDOWN(IF(H34="７割該当",D34-(D34*0.7),IF(H34="５割該当",D34-(D34*0.5),IF(H34="２割該当",D34-(D34*0.2),D34))),0)</f>
        <v>19000</v>
      </c>
      <c r="K34" s="128">
        <f t="shared" ref="K34:K37" si="8">ROUNDDOWN(IF(H34="７割該当",E34-(E34*0.7),IF(H34="５割該当",E34-(E34*0.5),IF(H34="２割該当",E34-(E34*0.2),E34))),0)</f>
        <v>8000</v>
      </c>
      <c r="L34" s="128">
        <f t="shared" ref="L34:L37" si="9">ROUNDDOWN(IF(H34="７割該当",F34-(F34*0.7),IF(H34="５割該当",F34-(F34*0.5),IF(H34="２割該当",F34-(F34*0.2),F34))),0)</f>
        <v>10000</v>
      </c>
      <c r="M34" s="16">
        <f t="shared" si="5"/>
        <v>37000</v>
      </c>
    </row>
    <row r="35" spans="1:13" s="3" customFormat="1" ht="16.5" customHeight="1" x14ac:dyDescent="0.15">
      <c r="A35" s="241"/>
      <c r="B35" s="244"/>
      <c r="C35" s="53">
        <f t="shared" si="3"/>
        <v>0</v>
      </c>
      <c r="D35" s="168">
        <f>IF(C35&gt;0,19000,0)</f>
        <v>0</v>
      </c>
      <c r="E35" s="168">
        <f t="shared" si="6"/>
        <v>0</v>
      </c>
      <c r="F35" s="168">
        <f t="shared" ref="F35:F36" si="10">IF(C35&gt;0,10000,0)</f>
        <v>0</v>
      </c>
      <c r="G35" s="149">
        <f t="shared" si="4"/>
        <v>0</v>
      </c>
      <c r="H35" s="247" t="str">
        <f>IF(J48&lt;430001+100000*O24,"７割該当",IF(J48&lt;430001+305000*K48+100000*O24,"５割該当",IF(J48&lt;430001+560000*K48+100000*O24,"２割該当","無し")))</f>
        <v>無し</v>
      </c>
      <c r="I35" s="248"/>
      <c r="J35" s="154">
        <f t="shared" si="7"/>
        <v>0</v>
      </c>
      <c r="K35" s="128">
        <f t="shared" si="8"/>
        <v>0</v>
      </c>
      <c r="L35" s="128">
        <f t="shared" si="9"/>
        <v>0</v>
      </c>
      <c r="M35" s="16">
        <f t="shared" si="5"/>
        <v>0</v>
      </c>
    </row>
    <row r="36" spans="1:13" s="3" customFormat="1" ht="17.25" customHeight="1" x14ac:dyDescent="0.15">
      <c r="A36" s="241"/>
      <c r="B36" s="244"/>
      <c r="C36" s="53">
        <f t="shared" si="3"/>
        <v>0</v>
      </c>
      <c r="D36" s="168">
        <f>IF(C36&gt;0,19000,0)</f>
        <v>0</v>
      </c>
      <c r="E36" s="168">
        <f t="shared" si="6"/>
        <v>0</v>
      </c>
      <c r="F36" s="168">
        <f t="shared" si="10"/>
        <v>0</v>
      </c>
      <c r="G36" s="149">
        <f t="shared" si="4"/>
        <v>0</v>
      </c>
      <c r="H36" s="247" t="str">
        <f>IF(J48&lt;430001+100000*O24,"７割該当",IF(J48&lt;430001+305000*K48+100000*O24,"５割該当",IF(J48&lt;430001+560000*K48+100000*O24,"２割該当","無し")))</f>
        <v>無し</v>
      </c>
      <c r="I36" s="248"/>
      <c r="J36" s="154">
        <f t="shared" si="7"/>
        <v>0</v>
      </c>
      <c r="K36" s="128">
        <f t="shared" si="8"/>
        <v>0</v>
      </c>
      <c r="L36" s="128">
        <f t="shared" si="9"/>
        <v>0</v>
      </c>
      <c r="M36" s="16">
        <f t="shared" si="5"/>
        <v>0</v>
      </c>
    </row>
    <row r="37" spans="1:13" s="3" customFormat="1" ht="15" customHeight="1" x14ac:dyDescent="0.15">
      <c r="A37" s="241"/>
      <c r="B37" s="244"/>
      <c r="C37" s="54">
        <f t="shared" si="3"/>
        <v>0</v>
      </c>
      <c r="D37" s="168">
        <f>IF(C37&gt;0,19000,0)</f>
        <v>0</v>
      </c>
      <c r="E37" s="169">
        <f>IF(C37&gt;0,8000,0)</f>
        <v>0</v>
      </c>
      <c r="F37" s="19">
        <f>IF(C37&gt;0,10000,0)</f>
        <v>0</v>
      </c>
      <c r="G37" s="150">
        <f t="shared" si="4"/>
        <v>0</v>
      </c>
      <c r="H37" s="249" t="str">
        <f>IF(J48&lt;430001+100000*O24,"７割該当",IF(J48&lt;430001+305000*K48+100000*O24,"５割該当",IF(J48&lt;430001+560000*K48+100000*O24,"２割該当","無し")))</f>
        <v>無し</v>
      </c>
      <c r="I37" s="250"/>
      <c r="J37" s="154">
        <f t="shared" si="7"/>
        <v>0</v>
      </c>
      <c r="K37" s="128">
        <f t="shared" si="8"/>
        <v>0</v>
      </c>
      <c r="L37" s="129">
        <f t="shared" si="9"/>
        <v>0</v>
      </c>
      <c r="M37" s="20">
        <f t="shared" si="5"/>
        <v>0</v>
      </c>
    </row>
    <row r="38" spans="1:13" s="3" customFormat="1" ht="15.75" customHeight="1" x14ac:dyDescent="0.15">
      <c r="A38" s="241"/>
      <c r="B38" s="251" t="s">
        <v>58</v>
      </c>
      <c r="C38" s="140" t="str">
        <f t="shared" si="3"/>
        <v>花美</v>
      </c>
      <c r="D38" s="170">
        <f>IF(C38&gt;0,19000,0)/2</f>
        <v>9500</v>
      </c>
      <c r="E38" s="258"/>
      <c r="F38" s="169">
        <f>IF(C38&gt;0,10000,0)/2</f>
        <v>5000</v>
      </c>
      <c r="G38" s="151">
        <f t="shared" si="4"/>
        <v>14500</v>
      </c>
      <c r="H38" s="247" t="str">
        <f>IF(J48&lt;430001+100000*O24,"７割該当",IF(J48&lt;430001+305000*K48+100000*O24,"５割該当",IF(J48&lt;430001+560000*K48+100000*O24,"２割該当","無し")))</f>
        <v>無し</v>
      </c>
      <c r="I38" s="248"/>
      <c r="J38" s="155">
        <f t="shared" si="7"/>
        <v>9500</v>
      </c>
      <c r="K38" s="261"/>
      <c r="L38" s="133">
        <f>ROUNDDOWN(IF(H38="７割該当",F38-(F38*0.7),IF(H38="５割該当",F38-(F38*0.5),IF(H38="２割該当",F38-(F38*0.2),F38))),0)</f>
        <v>5000</v>
      </c>
      <c r="M38" s="12">
        <f t="shared" si="5"/>
        <v>14500</v>
      </c>
    </row>
    <row r="39" spans="1:13" s="3" customFormat="1" ht="16.5" customHeight="1" x14ac:dyDescent="0.15">
      <c r="A39" s="241"/>
      <c r="B39" s="252"/>
      <c r="C39" s="135">
        <f t="shared" si="3"/>
        <v>0</v>
      </c>
      <c r="D39" s="131">
        <f>IF(C39&gt;0,19000,0)/2</f>
        <v>0</v>
      </c>
      <c r="E39" s="259"/>
      <c r="F39" s="171">
        <f>IF(C39&gt;0,10000,0)/2</f>
        <v>0</v>
      </c>
      <c r="G39" s="152">
        <f t="shared" si="4"/>
        <v>0</v>
      </c>
      <c r="H39" s="247" t="str">
        <f>IF(J48&lt;430001+100000*O24,"７割該当",IF(J48&lt;430001+305000*K48+100000*O24,"５割該当",IF(J48&lt;430001+560000*K48+100000*O24,"２割該当","無し")))</f>
        <v>無し</v>
      </c>
      <c r="I39" s="248"/>
      <c r="J39" s="156">
        <f t="shared" si="7"/>
        <v>0</v>
      </c>
      <c r="K39" s="220"/>
      <c r="L39" s="131">
        <f>ROUNDDOWN(IF(H39="７割該当",F39-(F39*0.7),IF(H39="５割該当",F39-(F39*0.5),IF(H39="２割該当",F39-(F39*0.2),F39))),0)</f>
        <v>0</v>
      </c>
      <c r="M39" s="16">
        <f t="shared" si="5"/>
        <v>0</v>
      </c>
    </row>
    <row r="40" spans="1:13" s="3" customFormat="1" ht="16.5" customHeight="1" x14ac:dyDescent="0.15">
      <c r="A40" s="241"/>
      <c r="B40" s="253"/>
      <c r="C40" s="136">
        <f t="shared" si="3"/>
        <v>0</v>
      </c>
      <c r="D40" s="129">
        <f>IF(C40&gt;0,19000,0)/2</f>
        <v>0</v>
      </c>
      <c r="E40" s="259"/>
      <c r="F40" s="33">
        <f>IF(C40&gt;0,10000,0)/2</f>
        <v>0</v>
      </c>
      <c r="G40" s="153">
        <f t="shared" si="4"/>
        <v>0</v>
      </c>
      <c r="H40" s="247" t="str">
        <f>IF(J48&lt;430001+100000*O24,"７割該当",IF(J48&lt;430001+305000*K48+100000*O24,"５割該当",IF(J48&lt;430001+560000*K48+100000*O24,"２割該当","無し")))</f>
        <v>無し</v>
      </c>
      <c r="I40" s="248"/>
      <c r="J40" s="157">
        <f t="shared" si="7"/>
        <v>0</v>
      </c>
      <c r="K40" s="220"/>
      <c r="L40" s="129">
        <f>ROUNDDOWN(IF(H40="７割該当",F40-(F40*0.7),IF(H40="５割該当",F40-(F40*0.5),IF(H40="２割該当",F40-(F40*0.2),F40))),0)</f>
        <v>0</v>
      </c>
      <c r="M40" s="125">
        <f t="shared" si="5"/>
        <v>0</v>
      </c>
    </row>
    <row r="41" spans="1:13" s="3" customFormat="1" ht="15.75" customHeight="1" x14ac:dyDescent="0.15">
      <c r="A41" s="241"/>
      <c r="B41" s="254" t="s">
        <v>18</v>
      </c>
      <c r="C41" s="137" t="str">
        <f t="shared" si="3"/>
        <v>次郎</v>
      </c>
      <c r="D41" s="172">
        <f>IF(C41&gt;0,19000,0)</f>
        <v>19000</v>
      </c>
      <c r="E41" s="259"/>
      <c r="F41" s="169">
        <f>IF(C41&gt;0,10000,0)</f>
        <v>10000</v>
      </c>
      <c r="G41" s="151">
        <f t="shared" si="4"/>
        <v>29000</v>
      </c>
      <c r="H41" s="247" t="str">
        <f>IF(J48&lt;430001+100000*O24,"７割該当",IF(J48&lt;430001+305000*K48+100000*O24,"５割該当",IF(J48&lt;430001+560000*K48+100000*O24,"２割該当","無し")))</f>
        <v>無し</v>
      </c>
      <c r="I41" s="248"/>
      <c r="J41" s="158">
        <f t="shared" si="7"/>
        <v>19000</v>
      </c>
      <c r="K41" s="220"/>
      <c r="L41" s="133">
        <f>ROUNDDOWN(IF(H41="７割該当",F41-(F41*0.7),IF(H41="５割該当",F41-(F41*0.5),IF(H41="２割該当",F41-(F41*0.2),F41))),0)</f>
        <v>10000</v>
      </c>
      <c r="M41" s="12">
        <f t="shared" si="5"/>
        <v>29000</v>
      </c>
    </row>
    <row r="42" spans="1:13" s="3" customFormat="1" ht="16.5" customHeight="1" x14ac:dyDescent="0.15">
      <c r="A42" s="241"/>
      <c r="B42" s="244"/>
      <c r="C42" s="138">
        <f t="shared" si="3"/>
        <v>0</v>
      </c>
      <c r="D42" s="131">
        <f>IF(C42&gt;0,19000,0)</f>
        <v>0</v>
      </c>
      <c r="E42" s="259"/>
      <c r="F42" s="168">
        <f>IF(C42&gt;0,10000,0)</f>
        <v>0</v>
      </c>
      <c r="G42" s="149">
        <f t="shared" si="4"/>
        <v>0</v>
      </c>
      <c r="H42" s="247" t="str">
        <f>IF(J48&lt;430001+100000*O24,"７割該当",IF(J48&lt;430001+305000*K48+100000*O24,"５割該当",IF(J48&lt;430001+560000*K48+100000*O24,"２割該当","無し")))</f>
        <v>無し</v>
      </c>
      <c r="I42" s="248"/>
      <c r="J42" s="154">
        <f t="shared" si="7"/>
        <v>0</v>
      </c>
      <c r="K42" s="220"/>
      <c r="L42" s="133">
        <f t="shared" ref="L42:L44" si="11">ROUNDDOWN(IF(H42="７割該当",F42-(F42*0.7),IF(H42="５割該当",F42-(F42*0.5),IF(H42="２割該当",F42-(F42*0.2),F42))),0)</f>
        <v>0</v>
      </c>
      <c r="M42" s="16">
        <f t="shared" si="5"/>
        <v>0</v>
      </c>
    </row>
    <row r="43" spans="1:13" s="3" customFormat="1" ht="16.5" customHeight="1" x14ac:dyDescent="0.15">
      <c r="A43" s="241"/>
      <c r="B43" s="244"/>
      <c r="C43" s="138">
        <f t="shared" si="3"/>
        <v>0</v>
      </c>
      <c r="D43" s="131">
        <f>IF(C43&gt;0,19000,0)</f>
        <v>0</v>
      </c>
      <c r="E43" s="259"/>
      <c r="F43" s="168">
        <f t="shared" ref="F43:F44" si="12">IF(C43&gt;0,10000,0)</f>
        <v>0</v>
      </c>
      <c r="G43" s="149">
        <f t="shared" si="4"/>
        <v>0</v>
      </c>
      <c r="H43" s="247" t="str">
        <f>IF(J48&lt;430001+100000*O24,"７割該当",IF(J48&lt;430001+305000*K48+100000*O24,"５割該当",IF(J48&lt;430001+560000*K48+100000*O24,"２割該当","無し")))</f>
        <v>無し</v>
      </c>
      <c r="I43" s="248"/>
      <c r="J43" s="154">
        <f t="shared" si="7"/>
        <v>0</v>
      </c>
      <c r="K43" s="220"/>
      <c r="L43" s="133">
        <f t="shared" si="11"/>
        <v>0</v>
      </c>
      <c r="M43" s="16">
        <f t="shared" si="5"/>
        <v>0</v>
      </c>
    </row>
    <row r="44" spans="1:13" s="3" customFormat="1" ht="14.25" customHeight="1" thickBot="1" x14ac:dyDescent="0.2">
      <c r="A44" s="242"/>
      <c r="B44" s="255"/>
      <c r="C44" s="53">
        <f t="shared" si="3"/>
        <v>0</v>
      </c>
      <c r="D44" s="131">
        <f>IF(C44&gt;0,19000,0)</f>
        <v>0</v>
      </c>
      <c r="E44" s="260"/>
      <c r="F44" s="168">
        <f t="shared" si="12"/>
        <v>0</v>
      </c>
      <c r="G44" s="149">
        <f t="shared" si="4"/>
        <v>0</v>
      </c>
      <c r="H44" s="256" t="str">
        <f>IF(J48&lt;430001+100000*O24,"７割該当",IF(J48&lt;430001+305000*K48+100000*O24,"５割該当",IF(J48&lt;430001+560000*K48+100000*O24,"２割該当","無し")))</f>
        <v>無し</v>
      </c>
      <c r="I44" s="257"/>
      <c r="J44" s="159">
        <f t="shared" si="7"/>
        <v>0</v>
      </c>
      <c r="K44" s="262"/>
      <c r="L44" s="133">
        <f t="shared" si="11"/>
        <v>0</v>
      </c>
      <c r="M44" s="16">
        <f t="shared" si="5"/>
        <v>0</v>
      </c>
    </row>
    <row r="45" spans="1:13" s="3" customFormat="1" ht="16.5" customHeight="1" thickBot="1" x14ac:dyDescent="0.2">
      <c r="A45" s="55"/>
      <c r="B45" s="56"/>
      <c r="C45" s="57" t="s">
        <v>11</v>
      </c>
      <c r="D45" s="19">
        <f>SUM(D33:D44)</f>
        <v>66500</v>
      </c>
      <c r="E45" s="19">
        <f>SUM(E33:E44)</f>
        <v>16000</v>
      </c>
      <c r="F45" s="19">
        <f>SUM(F33:F44)</f>
        <v>35000</v>
      </c>
      <c r="G45" s="19">
        <f>SUM(G33:G44)</f>
        <v>117500</v>
      </c>
      <c r="H45" s="263"/>
      <c r="I45" s="264"/>
      <c r="J45" s="38">
        <f>SUM(J33:J44)</f>
        <v>66500</v>
      </c>
      <c r="K45" s="38">
        <f>SUM(K33:K44)</f>
        <v>16000</v>
      </c>
      <c r="L45" s="38">
        <f>SUM(L33:L44)</f>
        <v>35000</v>
      </c>
      <c r="M45" s="38">
        <f t="shared" si="5"/>
        <v>117500</v>
      </c>
    </row>
    <row r="46" spans="1:13" s="3" customFormat="1" ht="10.5" customHeight="1" x14ac:dyDescent="0.15"/>
    <row r="47" spans="1:13" s="49" customFormat="1" ht="12.75" customHeight="1" x14ac:dyDescent="0.15">
      <c r="G47" s="58" t="s">
        <v>19</v>
      </c>
      <c r="H47" s="265" t="s">
        <v>32</v>
      </c>
      <c r="I47" s="266"/>
      <c r="J47" s="59" t="s">
        <v>33</v>
      </c>
      <c r="K47" s="59" t="s">
        <v>34</v>
      </c>
      <c r="L47" s="267" t="s">
        <v>35</v>
      </c>
      <c r="M47" s="268"/>
    </row>
    <row r="48" spans="1:13" s="49" customFormat="1" ht="18" customHeight="1" x14ac:dyDescent="0.15">
      <c r="E48" s="60"/>
      <c r="F48" s="60"/>
      <c r="G48" s="58" t="str">
        <f>IF(C20&gt;0,"あり","なし")</f>
        <v>あり</v>
      </c>
      <c r="H48" s="265">
        <f>COUNTIF(E13:E20,500000)</f>
        <v>0</v>
      </c>
      <c r="I48" s="266"/>
      <c r="J48" s="61">
        <f>D21</f>
        <v>4930000</v>
      </c>
      <c r="K48" s="58">
        <f>COUNTA(C8:C19)+K26</f>
        <v>4</v>
      </c>
      <c r="L48" s="269">
        <f>COUNTA(C8:C12)</f>
        <v>2</v>
      </c>
      <c r="M48" s="270"/>
    </row>
    <row r="49" spans="1:13" s="3" customFormat="1" ht="9.75" customHeight="1" x14ac:dyDescent="0.15"/>
    <row r="50" spans="1:13" s="5" customFormat="1" ht="11.25" x14ac:dyDescent="0.15">
      <c r="A50" s="278" t="s">
        <v>36</v>
      </c>
      <c r="B50" s="279"/>
      <c r="C50" s="279" t="s">
        <v>7</v>
      </c>
      <c r="D50" s="282" t="s">
        <v>8</v>
      </c>
      <c r="E50" s="282"/>
      <c r="F50" s="164" t="s">
        <v>9</v>
      </c>
      <c r="G50" s="279" t="s">
        <v>29</v>
      </c>
      <c r="H50" s="283" t="s">
        <v>30</v>
      </c>
      <c r="I50" s="284"/>
      <c r="J50" s="238" t="s">
        <v>10</v>
      </c>
      <c r="K50" s="238"/>
      <c r="L50" s="4" t="s">
        <v>9</v>
      </c>
      <c r="M50" s="209" t="s">
        <v>11</v>
      </c>
    </row>
    <row r="51" spans="1:13" s="5" customFormat="1" ht="11.25" customHeight="1" thickBot="1" x14ac:dyDescent="0.2">
      <c r="A51" s="280"/>
      <c r="B51" s="281"/>
      <c r="C51" s="281"/>
      <c r="D51" s="272" t="s">
        <v>65</v>
      </c>
      <c r="E51" s="272"/>
      <c r="F51" s="165" t="s">
        <v>13</v>
      </c>
      <c r="G51" s="281"/>
      <c r="H51" s="285"/>
      <c r="I51" s="286"/>
      <c r="J51" s="62" t="s">
        <v>14</v>
      </c>
      <c r="K51" s="7" t="s">
        <v>66</v>
      </c>
      <c r="L51" s="6" t="s">
        <v>13</v>
      </c>
      <c r="M51" s="271"/>
    </row>
    <row r="52" spans="1:13" s="3" customFormat="1" ht="19.5" customHeight="1" thickBot="1" x14ac:dyDescent="0.2">
      <c r="A52" s="273" t="s">
        <v>37</v>
      </c>
      <c r="B52" s="274"/>
      <c r="C52" s="141">
        <f>IF(K48&gt;0,21000,0)</f>
        <v>21000</v>
      </c>
      <c r="D52" s="275">
        <f>IF(L48&gt;0,7000,0)</f>
        <v>7000</v>
      </c>
      <c r="E52" s="275"/>
      <c r="F52" s="141">
        <f>IF(K48&gt;0,7000,0)</f>
        <v>7000</v>
      </c>
      <c r="G52" s="141">
        <f>C52+D52+F52</f>
        <v>35000</v>
      </c>
      <c r="H52" s="276" t="str">
        <f>H33</f>
        <v>無し</v>
      </c>
      <c r="I52" s="277"/>
      <c r="J52" s="139">
        <f>ROUNDDOWN(IF(H52="７割該当",C52-(C52*0.7),IF(H52="５割該当",C52-(C52*0.5),IF(H52="２割該当",C52-(C52*0.2),C52))),0)</f>
        <v>21000</v>
      </c>
      <c r="K52" s="139">
        <f>ROUNDDOWN(IF(H52="７割該当",D52-(D52*0.7),IF(H52="５割該当",D52-(D52*0.5),IF(H52="２割該当",D52-(D52*0.2),D52))),0)</f>
        <v>7000</v>
      </c>
      <c r="L52" s="139">
        <f>ROUNDDOWN(IF(H52="７割該当",F52-(F52*0.7),IF(H52="５割該当",F52-(F52*0.5),IF(H52="２割該当",F52-(F52*0.2),F52))),0)</f>
        <v>7000</v>
      </c>
      <c r="M52" s="38">
        <f>SUM(J52:L52)</f>
        <v>35000</v>
      </c>
    </row>
    <row r="53" spans="1:13" s="3" customFormat="1" ht="7.5" customHeight="1" x14ac:dyDescent="0.15">
      <c r="C53" s="63"/>
      <c r="D53" s="63"/>
      <c r="E53" s="63"/>
      <c r="F53" s="63"/>
      <c r="G53" s="63"/>
      <c r="H53" s="63"/>
      <c r="I53" s="63"/>
      <c r="J53" s="64"/>
      <c r="K53" s="64"/>
      <c r="L53" s="64"/>
      <c r="M53" s="64"/>
    </row>
    <row r="54" spans="1:13" s="3" customFormat="1" ht="18" customHeight="1" thickBot="1" x14ac:dyDescent="0.2">
      <c r="A54" s="287" t="s">
        <v>38</v>
      </c>
      <c r="B54" s="288"/>
      <c r="C54" s="65"/>
      <c r="D54" s="66"/>
      <c r="E54" s="66"/>
      <c r="F54" s="67"/>
      <c r="G54" s="63"/>
      <c r="H54" s="289" t="s">
        <v>39</v>
      </c>
      <c r="I54" s="290"/>
      <c r="J54" s="68">
        <f>IF(J21+J45+J52&gt;660000,660000,(J21+J45+J52))</f>
        <v>338700</v>
      </c>
      <c r="K54" s="68">
        <f>IF(K21+K45+K52&gt;170000,170000,(K21+K45+K52))</f>
        <v>94000</v>
      </c>
      <c r="L54" s="160">
        <f>IF(L21+L45+L52&gt;260000,260000,(L21+L45+L52))</f>
        <v>136200</v>
      </c>
      <c r="M54" s="68">
        <f>J54+K54+L54</f>
        <v>568900</v>
      </c>
    </row>
    <row r="55" spans="1:13" s="3" customFormat="1" ht="21" customHeight="1" thickBot="1" x14ac:dyDescent="0.2">
      <c r="A55" s="69"/>
      <c r="F55" s="70">
        <f>IF(OR(C5=1,C5=2,C5=3),4-C5,16-C5)</f>
        <v>12</v>
      </c>
      <c r="H55" s="291" t="s">
        <v>40</v>
      </c>
      <c r="I55" s="292"/>
      <c r="J55" s="71"/>
      <c r="K55" s="72"/>
      <c r="L55" s="72"/>
      <c r="M55" s="142">
        <f>IF(M54&gt;1040000,1040000,M54)/12*IF(OR(C5=1,C5=2,C5=3),4-C5,16-C5)</f>
        <v>568900</v>
      </c>
    </row>
    <row r="56" spans="1:13" s="3" customFormat="1" ht="14.25" customHeight="1" x14ac:dyDescent="0.15">
      <c r="A56" s="73">
        <f>IF(E13=500000,IF(D13&gt;150000,150000,D13),0)</f>
        <v>0</v>
      </c>
      <c r="B56" s="74"/>
      <c r="C56" s="74"/>
      <c r="D56" s="74"/>
      <c r="E56" s="74"/>
      <c r="F56" s="75"/>
      <c r="H56" s="293" t="s">
        <v>41</v>
      </c>
      <c r="I56" s="294"/>
      <c r="J56" s="295"/>
      <c r="K56" s="295"/>
      <c r="L56" s="76"/>
      <c r="M56" s="77">
        <f>M55/F55</f>
        <v>47408.333333333336</v>
      </c>
    </row>
    <row r="57" spans="1:13" s="3" customFormat="1" ht="12" x14ac:dyDescent="0.15">
      <c r="A57" s="78">
        <f>IF(E15=500000,IF(D15&gt;150000,150000,D15),0)</f>
        <v>0</v>
      </c>
      <c r="E57" s="79"/>
      <c r="F57" s="8"/>
      <c r="G57" s="8"/>
      <c r="H57" s="8"/>
      <c r="I57" s="8"/>
      <c r="J57" s="8"/>
    </row>
    <row r="58" spans="1:13" s="3" customFormat="1" ht="14.45" customHeight="1" x14ac:dyDescent="0.15">
      <c r="A58" s="78">
        <f>IF(E16=500000,IF(D16&gt;150000,150000,D16),0)</f>
        <v>0</v>
      </c>
      <c r="E58" s="80"/>
      <c r="F58" s="80"/>
      <c r="G58" s="80" t="s">
        <v>42</v>
      </c>
      <c r="H58" s="81" t="s">
        <v>43</v>
      </c>
      <c r="I58" s="82"/>
      <c r="J58" s="82"/>
      <c r="K58" s="8"/>
    </row>
    <row r="59" spans="1:13" s="3" customFormat="1" ht="13.9" customHeight="1" x14ac:dyDescent="0.15">
      <c r="A59" s="78"/>
      <c r="E59" s="80"/>
      <c r="F59" s="80"/>
      <c r="G59" s="80"/>
      <c r="H59" s="81" t="s">
        <v>70</v>
      </c>
      <c r="I59" s="82"/>
      <c r="J59" s="82"/>
      <c r="K59" s="8"/>
    </row>
    <row r="60" spans="1:13" s="3" customFormat="1" ht="10.15" customHeight="1" x14ac:dyDescent="0.15">
      <c r="A60" s="78">
        <f>IF(E18=500000,IF(D18&gt;150000,150000,D18),0)</f>
        <v>0</v>
      </c>
      <c r="C60" s="8"/>
      <c r="E60" s="83"/>
      <c r="F60" s="83"/>
      <c r="G60" s="80"/>
      <c r="I60" s="81"/>
      <c r="J60" s="81"/>
      <c r="K60" s="79"/>
    </row>
    <row r="61" spans="1:13" s="3" customFormat="1" ht="12" x14ac:dyDescent="0.15">
      <c r="A61" s="78">
        <f>IF(E19=500000,IF(D19&gt;150000,150000,D19),0)</f>
        <v>0</v>
      </c>
      <c r="C61" s="79"/>
      <c r="D61" s="8"/>
      <c r="E61" s="83"/>
      <c r="F61" s="83"/>
      <c r="G61" s="80" t="s">
        <v>44</v>
      </c>
      <c r="H61" s="81" t="s">
        <v>43</v>
      </c>
      <c r="I61" s="81"/>
      <c r="J61" s="81"/>
      <c r="K61" s="79"/>
    </row>
    <row r="62" spans="1:13" s="3" customFormat="1" ht="12" x14ac:dyDescent="0.15">
      <c r="A62" s="78">
        <f>SUM(A56:A61)</f>
        <v>0</v>
      </c>
      <c r="B62" s="84"/>
      <c r="C62" s="79"/>
      <c r="D62" s="79"/>
      <c r="E62" s="83"/>
      <c r="F62" s="83"/>
      <c r="G62" s="80"/>
      <c r="H62" s="81" t="s">
        <v>71</v>
      </c>
      <c r="I62" s="85"/>
      <c r="J62" s="85"/>
    </row>
    <row r="63" spans="1:13" s="3" customFormat="1" ht="12" x14ac:dyDescent="0.15">
      <c r="A63" s="86" t="s">
        <v>45</v>
      </c>
      <c r="B63" s="79"/>
      <c r="C63" s="79"/>
      <c r="D63" s="79"/>
      <c r="E63" s="83"/>
      <c r="F63" s="83"/>
      <c r="G63" s="80"/>
      <c r="H63" s="81" t="s">
        <v>46</v>
      </c>
      <c r="I63" s="85"/>
      <c r="J63" s="85"/>
    </row>
    <row r="64" spans="1:13" s="3" customFormat="1" ht="12" x14ac:dyDescent="0.15">
      <c r="A64" s="86" t="s">
        <v>47</v>
      </c>
      <c r="E64" s="83"/>
      <c r="F64" s="83"/>
      <c r="G64" s="80" t="s">
        <v>48</v>
      </c>
      <c r="H64" s="81" t="s">
        <v>43</v>
      </c>
      <c r="I64" s="85"/>
      <c r="J64" s="85"/>
    </row>
    <row r="65" spans="1:10" s="3" customFormat="1" ht="12" x14ac:dyDescent="0.15">
      <c r="A65" s="87"/>
      <c r="E65" s="83"/>
      <c r="F65" s="83"/>
      <c r="G65" s="82"/>
      <c r="H65" s="81" t="s">
        <v>72</v>
      </c>
      <c r="I65" s="85"/>
      <c r="J65" s="85"/>
    </row>
    <row r="66" spans="1:10" s="3" customFormat="1" ht="12" x14ac:dyDescent="0.15">
      <c r="A66" s="86" t="s">
        <v>68</v>
      </c>
      <c r="E66" s="83"/>
      <c r="F66" s="83"/>
      <c r="G66" s="82"/>
      <c r="H66" s="81" t="s">
        <v>46</v>
      </c>
      <c r="I66" s="85"/>
      <c r="J66" s="85"/>
    </row>
    <row r="67" spans="1:10" s="3" customFormat="1" ht="12" x14ac:dyDescent="0.15">
      <c r="E67" s="83"/>
      <c r="F67" s="88" t="s">
        <v>49</v>
      </c>
      <c r="G67" s="46" t="s">
        <v>50</v>
      </c>
      <c r="H67" s="85"/>
      <c r="I67" s="85"/>
    </row>
  </sheetData>
  <sheetProtection algorithmName="SHA-512" hashValue="DcGPLaX6fjhhm6gjXQXFR+VMsr8f0flb/5JQL0pakrxguarzRgivSKKlNHLyuLu6Vib7Vxu1Acbo7ZdidbCLdw==" saltValue="NM2VeWloTMwZzqtyWWOAHA==" spinCount="100000" sheet="1" selectLockedCells="1"/>
  <mergeCells count="64">
    <mergeCell ref="A54:B54"/>
    <mergeCell ref="H54:I54"/>
    <mergeCell ref="H55:I55"/>
    <mergeCell ref="H56:I56"/>
    <mergeCell ref="J56:K56"/>
    <mergeCell ref="L47:M47"/>
    <mergeCell ref="H48:I48"/>
    <mergeCell ref="L48:M48"/>
    <mergeCell ref="A50:B51"/>
    <mergeCell ref="C50:C51"/>
    <mergeCell ref="D50:E50"/>
    <mergeCell ref="G50:G51"/>
    <mergeCell ref="M50:M51"/>
    <mergeCell ref="D51:E51"/>
    <mergeCell ref="J50:K50"/>
    <mergeCell ref="A52:B52"/>
    <mergeCell ref="D52:E52"/>
    <mergeCell ref="H52:I52"/>
    <mergeCell ref="H50:I51"/>
    <mergeCell ref="E38:E44"/>
    <mergeCell ref="H38:I38"/>
    <mergeCell ref="H39:I39"/>
    <mergeCell ref="H40:I40"/>
    <mergeCell ref="H45:I45"/>
    <mergeCell ref="H47:I47"/>
    <mergeCell ref="J31:K31"/>
    <mergeCell ref="M31:M32"/>
    <mergeCell ref="A33:A44"/>
    <mergeCell ref="B33:B37"/>
    <mergeCell ref="H33:I33"/>
    <mergeCell ref="H34:I34"/>
    <mergeCell ref="H35:I35"/>
    <mergeCell ref="H36:I36"/>
    <mergeCell ref="H37:I37"/>
    <mergeCell ref="B38:B40"/>
    <mergeCell ref="B41:B44"/>
    <mergeCell ref="H41:I41"/>
    <mergeCell ref="H42:I42"/>
    <mergeCell ref="H43:I43"/>
    <mergeCell ref="H44:I44"/>
    <mergeCell ref="K38:K44"/>
    <mergeCell ref="A27:H27"/>
    <mergeCell ref="A31:B32"/>
    <mergeCell ref="C31:C32"/>
    <mergeCell ref="D31:D32"/>
    <mergeCell ref="E31:E32"/>
    <mergeCell ref="G31:G32"/>
    <mergeCell ref="H31:I32"/>
    <mergeCell ref="A23:M23"/>
    <mergeCell ref="A1:M1"/>
    <mergeCell ref="A5:B5"/>
    <mergeCell ref="A6:B7"/>
    <mergeCell ref="C6:C7"/>
    <mergeCell ref="D6:D7"/>
    <mergeCell ref="E6:E7"/>
    <mergeCell ref="F6:F7"/>
    <mergeCell ref="J6:K6"/>
    <mergeCell ref="M6:M7"/>
    <mergeCell ref="A8:A20"/>
    <mergeCell ref="B8:B12"/>
    <mergeCell ref="B13:B15"/>
    <mergeCell ref="K13:K19"/>
    <mergeCell ref="B16:B19"/>
    <mergeCell ref="H13:H19"/>
  </mergeCells>
  <phoneticPr fontId="4"/>
  <pageMargins left="0.7" right="0.7" top="0.75" bottom="0.75" header="0.3" footer="0.3"/>
  <pageSetup paperSize="9" scale="6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試算</vt:lpstr>
      <vt:lpstr>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2025-06-10T09:50:16Z</cp:lastPrinted>
  <dcterms:created xsi:type="dcterms:W3CDTF">2021-08-03T00:09:27Z</dcterms:created>
  <dcterms:modified xsi:type="dcterms:W3CDTF">2025-06-16T05:12:57Z</dcterms:modified>
</cp:coreProperties>
</file>