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er\Desktop\R8.3.18デスクトップ\"/>
    </mc:Choice>
  </mc:AlternateContent>
  <xr:revisionPtr revIDLastSave="0" documentId="13_ncr:1_{5E11A396-64EE-4E57-BE69-56ACA6B9196C}" xr6:coauthVersionLast="47" xr6:coauthVersionMax="47" xr10:uidLastSave="{00000000-0000-0000-0000-000000000000}"/>
  <bookViews>
    <workbookView xWindow="-120" yWindow="-120" windowWidth="20730" windowHeight="11040" tabRatio="785" xr2:uid="{CCF38C13-31C1-4E96-BEA1-D56BAC408EA5}"/>
  </bookViews>
  <sheets>
    <sheet name="試算" sheetId="13" r:id="rId1"/>
    <sheet name="試算例" sheetId="1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4" l="1"/>
  <c r="E10" i="14"/>
  <c r="A63" i="14"/>
  <c r="A62" i="14"/>
  <c r="F61" i="14"/>
  <c r="M54" i="14"/>
  <c r="D58" i="14" s="1"/>
  <c r="L54" i="14"/>
  <c r="C58" i="14" s="1"/>
  <c r="H54" i="14"/>
  <c r="G50" i="14"/>
  <c r="F50" i="14"/>
  <c r="D50" i="14"/>
  <c r="H50" i="14" s="1"/>
  <c r="C50" i="14"/>
  <c r="C49" i="14"/>
  <c r="G49" i="14" s="1"/>
  <c r="C48" i="14"/>
  <c r="G48" i="14" s="1"/>
  <c r="C47" i="14"/>
  <c r="G47" i="14" s="1"/>
  <c r="C46" i="14"/>
  <c r="F46" i="14" s="1"/>
  <c r="C45" i="14"/>
  <c r="F45" i="14" s="1"/>
  <c r="C44" i="14"/>
  <c r="F44" i="14" s="1"/>
  <c r="C43" i="14"/>
  <c r="F43" i="14" s="1"/>
  <c r="C42" i="14"/>
  <c r="F42" i="14" s="1"/>
  <c r="C41" i="14"/>
  <c r="F41" i="14" s="1"/>
  <c r="C40" i="14"/>
  <c r="C39" i="14"/>
  <c r="C38" i="14"/>
  <c r="C37" i="14"/>
  <c r="C36" i="14"/>
  <c r="Q27" i="14"/>
  <c r="D24" i="14"/>
  <c r="K54" i="14" s="1"/>
  <c r="E22" i="14"/>
  <c r="A67" i="14" s="1"/>
  <c r="E21" i="14"/>
  <c r="A66" i="14" s="1"/>
  <c r="E20" i="14"/>
  <c r="F20" i="14" s="1"/>
  <c r="E19" i="14"/>
  <c r="F19" i="14" s="1"/>
  <c r="E18" i="14"/>
  <c r="F18" i="14" s="1"/>
  <c r="E17" i="14"/>
  <c r="F17" i="14" s="1"/>
  <c r="E16" i="14"/>
  <c r="F16" i="14" s="1"/>
  <c r="E15" i="14"/>
  <c r="F15" i="14" s="1"/>
  <c r="E14" i="14"/>
  <c r="F14" i="14" s="1"/>
  <c r="E13" i="14"/>
  <c r="F13" i="14" s="1"/>
  <c r="E12" i="14"/>
  <c r="F12" i="14" s="1"/>
  <c r="E11" i="14"/>
  <c r="F11" i="14" s="1"/>
  <c r="E9" i="14"/>
  <c r="F9" i="14" s="1"/>
  <c r="M8" i="14"/>
  <c r="E8" i="14"/>
  <c r="F8" i="14" s="1"/>
  <c r="N8" i="14" s="1"/>
  <c r="F61" i="13"/>
  <c r="C50" i="13"/>
  <c r="G50" i="13" s="1"/>
  <c r="C49" i="13"/>
  <c r="G49" i="13" s="1"/>
  <c r="C48" i="13"/>
  <c r="G48" i="13" s="1"/>
  <c r="C47" i="13"/>
  <c r="D47" i="13" s="1"/>
  <c r="C46" i="13"/>
  <c r="F46" i="13" s="1"/>
  <c r="C45" i="13"/>
  <c r="D45" i="13" s="1"/>
  <c r="C44" i="13"/>
  <c r="D44" i="13" s="1"/>
  <c r="C43" i="13"/>
  <c r="D43" i="13" s="1"/>
  <c r="C42" i="13"/>
  <c r="D42" i="13" s="1"/>
  <c r="C41" i="13"/>
  <c r="D41" i="13" s="1"/>
  <c r="C40" i="13"/>
  <c r="G40" i="13" s="1"/>
  <c r="C39" i="13"/>
  <c r="G39" i="13" s="1"/>
  <c r="C38" i="13"/>
  <c r="D38" i="13" s="1"/>
  <c r="C37" i="13"/>
  <c r="D37" i="13" s="1"/>
  <c r="C36" i="13"/>
  <c r="G36" i="13" s="1"/>
  <c r="E17" i="13"/>
  <c r="F17" i="13" s="1"/>
  <c r="M17" i="13" s="1"/>
  <c r="E16" i="13"/>
  <c r="F16" i="13" s="1"/>
  <c r="M54" i="13"/>
  <c r="E18" i="13"/>
  <c r="F18" i="13" s="1"/>
  <c r="M18" i="13" s="1"/>
  <c r="L10" i="14" l="1"/>
  <c r="O10" i="14" s="1"/>
  <c r="M10" i="14"/>
  <c r="N10" i="14"/>
  <c r="D50" i="13"/>
  <c r="D49" i="13"/>
  <c r="I46" i="14"/>
  <c r="M46" i="14" s="1"/>
  <c r="I45" i="14"/>
  <c r="M45" i="14" s="1"/>
  <c r="F58" i="14"/>
  <c r="G58" i="14"/>
  <c r="N9" i="14"/>
  <c r="M9" i="14"/>
  <c r="L9" i="14"/>
  <c r="K9" i="14"/>
  <c r="N18" i="14"/>
  <c r="M18" i="14"/>
  <c r="K18" i="14"/>
  <c r="O18" i="14" s="1"/>
  <c r="N20" i="14"/>
  <c r="M20" i="14"/>
  <c r="K20" i="14"/>
  <c r="O20" i="14" s="1"/>
  <c r="N11" i="14"/>
  <c r="M11" i="14"/>
  <c r="L11" i="14"/>
  <c r="K11" i="14"/>
  <c r="N12" i="14"/>
  <c r="M12" i="14"/>
  <c r="L12" i="14"/>
  <c r="K12" i="14"/>
  <c r="N14" i="14"/>
  <c r="M14" i="14"/>
  <c r="K14" i="14"/>
  <c r="N16" i="14"/>
  <c r="M16" i="14"/>
  <c r="K16" i="14"/>
  <c r="O16" i="14" s="1"/>
  <c r="G37" i="14"/>
  <c r="F37" i="14"/>
  <c r="G40" i="14"/>
  <c r="F40" i="14"/>
  <c r="M13" i="14"/>
  <c r="K13" i="14"/>
  <c r="D37" i="14"/>
  <c r="H37" i="14" s="1"/>
  <c r="D40" i="14"/>
  <c r="D42" i="14"/>
  <c r="H42" i="14" s="1"/>
  <c r="D48" i="14"/>
  <c r="N13" i="14"/>
  <c r="E37" i="14"/>
  <c r="E40" i="14"/>
  <c r="D44" i="14"/>
  <c r="H44" i="14" s="1"/>
  <c r="F48" i="14"/>
  <c r="M19" i="14"/>
  <c r="K19" i="14"/>
  <c r="G36" i="14"/>
  <c r="G51" i="14" s="1"/>
  <c r="F36" i="14"/>
  <c r="G39" i="14"/>
  <c r="F39" i="14"/>
  <c r="I42" i="14"/>
  <c r="N19" i="14"/>
  <c r="F22" i="14"/>
  <c r="D36" i="14"/>
  <c r="D39" i="14"/>
  <c r="E36" i="14"/>
  <c r="E39" i="14"/>
  <c r="D45" i="14"/>
  <c r="H45" i="14" s="1"/>
  <c r="I50" i="14"/>
  <c r="M17" i="14"/>
  <c r="K17" i="14"/>
  <c r="D47" i="14"/>
  <c r="D49" i="14"/>
  <c r="N17" i="14"/>
  <c r="G38" i="14"/>
  <c r="F38" i="14"/>
  <c r="F47" i="14"/>
  <c r="F49" i="14"/>
  <c r="D38" i="14"/>
  <c r="H38" i="14" s="1"/>
  <c r="D41" i="14"/>
  <c r="H41" i="14" s="1"/>
  <c r="I43" i="14"/>
  <c r="K8" i="14"/>
  <c r="K10" i="14"/>
  <c r="M15" i="14"/>
  <c r="K15" i="14"/>
  <c r="I40" i="14"/>
  <c r="I39" i="14"/>
  <c r="I38" i="14"/>
  <c r="I37" i="14"/>
  <c r="I36" i="14"/>
  <c r="I47" i="14"/>
  <c r="I44" i="14"/>
  <c r="I41" i="14"/>
  <c r="I48" i="14"/>
  <c r="E38" i="14"/>
  <c r="L8" i="14"/>
  <c r="N15" i="14"/>
  <c r="I49" i="14"/>
  <c r="A64" i="14"/>
  <c r="A68" i="14" s="1"/>
  <c r="F21" i="14"/>
  <c r="E24" i="14"/>
  <c r="D43" i="14"/>
  <c r="H43" i="14" s="1"/>
  <c r="D46" i="14"/>
  <c r="H46" i="14" s="1"/>
  <c r="D46" i="13"/>
  <c r="H46" i="13" s="1"/>
  <c r="D48" i="13"/>
  <c r="D40" i="13"/>
  <c r="G38" i="13"/>
  <c r="G47" i="13"/>
  <c r="G37" i="13"/>
  <c r="D36" i="13"/>
  <c r="D39" i="13"/>
  <c r="F44" i="13"/>
  <c r="H44" i="13" s="1"/>
  <c r="F45" i="13"/>
  <c r="H45" i="13" s="1"/>
  <c r="F36" i="13"/>
  <c r="K17" i="13"/>
  <c r="N17" i="13"/>
  <c r="M16" i="13"/>
  <c r="K16" i="13"/>
  <c r="N16" i="13"/>
  <c r="K18" i="13"/>
  <c r="N18" i="13"/>
  <c r="D58" i="13"/>
  <c r="L54" i="13"/>
  <c r="H54" i="13"/>
  <c r="Q27" i="13"/>
  <c r="D24" i="13"/>
  <c r="K54" i="13" s="1"/>
  <c r="E22" i="13"/>
  <c r="A67" i="13" s="1"/>
  <c r="E21" i="13"/>
  <c r="F21" i="13" s="1"/>
  <c r="E20" i="13"/>
  <c r="F20" i="13" s="1"/>
  <c r="E19" i="13"/>
  <c r="A64" i="13" s="1"/>
  <c r="E15" i="13"/>
  <c r="A63" i="13" s="1"/>
  <c r="E14" i="13"/>
  <c r="F14" i="13" s="1"/>
  <c r="E13" i="13"/>
  <c r="E12" i="13"/>
  <c r="F12" i="13" s="1"/>
  <c r="M12" i="13" s="1"/>
  <c r="E11" i="13"/>
  <c r="F11" i="13" s="1"/>
  <c r="E10" i="13"/>
  <c r="F10" i="13" s="1"/>
  <c r="E9" i="13"/>
  <c r="F9" i="13" s="1"/>
  <c r="E8" i="13"/>
  <c r="F8" i="13" s="1"/>
  <c r="K8" i="13" s="1"/>
  <c r="O19" i="14" l="1"/>
  <c r="O13" i="14"/>
  <c r="H58" i="14"/>
  <c r="K47" i="14"/>
  <c r="N47" i="14"/>
  <c r="M47" i="14"/>
  <c r="M43" i="14"/>
  <c r="K43" i="14"/>
  <c r="O43" i="14" s="1"/>
  <c r="N50" i="14"/>
  <c r="M50" i="14"/>
  <c r="K50" i="14"/>
  <c r="O50" i="14" s="1"/>
  <c r="N36" i="14"/>
  <c r="M36" i="14"/>
  <c r="L36" i="14"/>
  <c r="K36" i="14"/>
  <c r="I58" i="14"/>
  <c r="N37" i="14"/>
  <c r="M37" i="14"/>
  <c r="L37" i="14"/>
  <c r="K37" i="14"/>
  <c r="K45" i="14"/>
  <c r="O45" i="14" s="1"/>
  <c r="M21" i="14"/>
  <c r="M24" i="14" s="1"/>
  <c r="K21" i="14"/>
  <c r="N21" i="14"/>
  <c r="N24" i="14" s="1"/>
  <c r="K38" i="14"/>
  <c r="N38" i="14"/>
  <c r="M38" i="14"/>
  <c r="L38" i="14"/>
  <c r="E51" i="14"/>
  <c r="K46" i="14"/>
  <c r="O46" i="14" s="1"/>
  <c r="N39" i="14"/>
  <c r="M39" i="14"/>
  <c r="L39" i="14"/>
  <c r="K39" i="14"/>
  <c r="O39" i="14" s="1"/>
  <c r="H39" i="14"/>
  <c r="N49" i="14"/>
  <c r="M49" i="14"/>
  <c r="K49" i="14"/>
  <c r="N40" i="14"/>
  <c r="M40" i="14"/>
  <c r="L40" i="14"/>
  <c r="K40" i="14"/>
  <c r="H36" i="14"/>
  <c r="D51" i="14"/>
  <c r="O12" i="14"/>
  <c r="O15" i="14"/>
  <c r="N22" i="14"/>
  <c r="M22" i="14"/>
  <c r="K22" i="14"/>
  <c r="O22" i="14" s="1"/>
  <c r="L24" i="14"/>
  <c r="O8" i="14"/>
  <c r="H49" i="14"/>
  <c r="M42" i="14"/>
  <c r="K42" i="14"/>
  <c r="O9" i="14"/>
  <c r="N48" i="14"/>
  <c r="M48" i="14"/>
  <c r="K48" i="14"/>
  <c r="O48" i="14" s="1"/>
  <c r="F24" i="14"/>
  <c r="H47" i="14"/>
  <c r="H48" i="14"/>
  <c r="O11" i="14"/>
  <c r="M41" i="14"/>
  <c r="K41" i="14"/>
  <c r="O17" i="14"/>
  <c r="M44" i="14"/>
  <c r="K44" i="14"/>
  <c r="F51" i="14"/>
  <c r="H40" i="14"/>
  <c r="O14" i="14"/>
  <c r="C58" i="13"/>
  <c r="G58" i="13"/>
  <c r="O17" i="13"/>
  <c r="G51" i="13"/>
  <c r="I50" i="13"/>
  <c r="N50" i="13" s="1"/>
  <c r="I46" i="13"/>
  <c r="I42" i="13"/>
  <c r="I38" i="13"/>
  <c r="N38" i="13" s="1"/>
  <c r="I49" i="13"/>
  <c r="N49" i="13" s="1"/>
  <c r="I45" i="13"/>
  <c r="I41" i="13"/>
  <c r="I37" i="13"/>
  <c r="N37" i="13" s="1"/>
  <c r="I48" i="13"/>
  <c r="N48" i="13" s="1"/>
  <c r="I44" i="13"/>
  <c r="I40" i="13"/>
  <c r="N40" i="13" s="1"/>
  <c r="I36" i="13"/>
  <c r="I47" i="13"/>
  <c r="I43" i="13"/>
  <c r="I39" i="13"/>
  <c r="N39" i="13" s="1"/>
  <c r="O16" i="13"/>
  <c r="F58" i="13"/>
  <c r="O18" i="13"/>
  <c r="K9" i="13"/>
  <c r="M9" i="13"/>
  <c r="M14" i="13"/>
  <c r="N14" i="13"/>
  <c r="K14" i="13"/>
  <c r="K11" i="13"/>
  <c r="M11" i="13"/>
  <c r="K20" i="13"/>
  <c r="M20" i="13"/>
  <c r="K10" i="13"/>
  <c r="M10" i="13"/>
  <c r="N21" i="13"/>
  <c r="M21" i="13"/>
  <c r="M8" i="13"/>
  <c r="N8" i="13"/>
  <c r="E39" i="13"/>
  <c r="F39" i="13"/>
  <c r="E37" i="13"/>
  <c r="F37" i="13"/>
  <c r="F41" i="13"/>
  <c r="H41" i="13" s="1"/>
  <c r="N9" i="13"/>
  <c r="F47" i="13"/>
  <c r="H47" i="13" s="1"/>
  <c r="L9" i="13"/>
  <c r="N11" i="13"/>
  <c r="F49" i="13"/>
  <c r="H49" i="13" s="1"/>
  <c r="F22" i="13"/>
  <c r="F42" i="13"/>
  <c r="H42" i="13" s="1"/>
  <c r="F43" i="13"/>
  <c r="H43" i="13" s="1"/>
  <c r="F48" i="13"/>
  <c r="H48" i="13" s="1"/>
  <c r="F50" i="13"/>
  <c r="H50" i="13" s="1"/>
  <c r="F15" i="13"/>
  <c r="N20" i="13"/>
  <c r="L8" i="13"/>
  <c r="K21" i="13"/>
  <c r="F40" i="13"/>
  <c r="E40" i="13"/>
  <c r="F13" i="13"/>
  <c r="A62" i="13"/>
  <c r="N12" i="13"/>
  <c r="L12" i="13"/>
  <c r="F38" i="13"/>
  <c r="E38" i="13"/>
  <c r="N10" i="13"/>
  <c r="L10" i="13"/>
  <c r="L11" i="13"/>
  <c r="K12" i="13"/>
  <c r="F19" i="13"/>
  <c r="M19" i="13" s="1"/>
  <c r="E24" i="13"/>
  <c r="E36" i="13"/>
  <c r="H36" i="13" s="1"/>
  <c r="A66" i="13"/>
  <c r="O37" i="14" l="1"/>
  <c r="O44" i="14"/>
  <c r="O38" i="14"/>
  <c r="O42" i="14"/>
  <c r="O40" i="14"/>
  <c r="O41" i="14"/>
  <c r="M51" i="14"/>
  <c r="N51" i="14"/>
  <c r="O21" i="14"/>
  <c r="O24" i="14" s="1"/>
  <c r="H51" i="14"/>
  <c r="K24" i="14"/>
  <c r="N58" i="14"/>
  <c r="M58" i="14"/>
  <c r="L58" i="14"/>
  <c r="K58" i="14"/>
  <c r="O47" i="14"/>
  <c r="O36" i="14"/>
  <c r="K51" i="14"/>
  <c r="O49" i="14"/>
  <c r="L51" i="14"/>
  <c r="H37" i="13"/>
  <c r="M42" i="13"/>
  <c r="M47" i="13"/>
  <c r="N47" i="13"/>
  <c r="N36" i="13"/>
  <c r="K36" i="13"/>
  <c r="L36" i="13"/>
  <c r="M36" i="13"/>
  <c r="M41" i="13"/>
  <c r="H58" i="13"/>
  <c r="H40" i="13"/>
  <c r="O21" i="13"/>
  <c r="H39" i="13"/>
  <c r="H38" i="13"/>
  <c r="M45" i="13"/>
  <c r="K45" i="13"/>
  <c r="M46" i="13"/>
  <c r="K46" i="13"/>
  <c r="M44" i="13"/>
  <c r="K44" i="13"/>
  <c r="M43" i="13"/>
  <c r="N22" i="13"/>
  <c r="M22" i="13"/>
  <c r="O14" i="13"/>
  <c r="K15" i="13"/>
  <c r="N15" i="13"/>
  <c r="M15" i="13"/>
  <c r="O11" i="13"/>
  <c r="N13" i="13"/>
  <c r="M13" i="13"/>
  <c r="O20" i="13"/>
  <c r="O10" i="13"/>
  <c r="O9" i="13"/>
  <c r="O8" i="13"/>
  <c r="O12" i="13"/>
  <c r="K22" i="13"/>
  <c r="E51" i="13"/>
  <c r="L24" i="13"/>
  <c r="L40" i="13"/>
  <c r="K40" i="13"/>
  <c r="M40" i="13"/>
  <c r="K42" i="13"/>
  <c r="K49" i="13"/>
  <c r="M49" i="13"/>
  <c r="K43" i="13"/>
  <c r="K13" i="13"/>
  <c r="N19" i="13"/>
  <c r="K19" i="13"/>
  <c r="F24" i="13"/>
  <c r="L38" i="13"/>
  <c r="K38" i="13"/>
  <c r="M38" i="13"/>
  <c r="K50" i="13"/>
  <c r="M50" i="13"/>
  <c r="F51" i="13"/>
  <c r="A68" i="13"/>
  <c r="I58" i="13"/>
  <c r="K47" i="13"/>
  <c r="M37" i="13"/>
  <c r="L37" i="13"/>
  <c r="K37" i="13"/>
  <c r="D51" i="13"/>
  <c r="K41" i="13"/>
  <c r="K48" i="13"/>
  <c r="M48" i="13"/>
  <c r="M39" i="13"/>
  <c r="K39" i="13"/>
  <c r="L39" i="13"/>
  <c r="N60" i="14" l="1"/>
  <c r="M60" i="14"/>
  <c r="L60" i="14"/>
  <c r="O58" i="14"/>
  <c r="K60" i="14"/>
  <c r="O51" i="14"/>
  <c r="O42" i="13"/>
  <c r="O41" i="13"/>
  <c r="L58" i="13"/>
  <c r="N58" i="13"/>
  <c r="M58" i="13"/>
  <c r="N51" i="13"/>
  <c r="M24" i="13"/>
  <c r="H51" i="13"/>
  <c r="O22" i="13"/>
  <c r="N24" i="13"/>
  <c r="O13" i="13"/>
  <c r="O45" i="13"/>
  <c r="O37" i="13"/>
  <c r="O47" i="13"/>
  <c r="O40" i="13"/>
  <c r="O39" i="13"/>
  <c r="O38" i="13"/>
  <c r="O44" i="13"/>
  <c r="M51" i="13"/>
  <c r="L51" i="13"/>
  <c r="O50" i="13"/>
  <c r="O43" i="13"/>
  <c r="O46" i="13"/>
  <c r="O49" i="13"/>
  <c r="O48" i="13"/>
  <c r="O36" i="13"/>
  <c r="O15" i="13"/>
  <c r="O19" i="13"/>
  <c r="K58" i="13"/>
  <c r="K51" i="13"/>
  <c r="K24" i="13"/>
  <c r="O60" i="14" l="1"/>
  <c r="O61" i="14" s="1"/>
  <c r="O62" i="14" s="1"/>
  <c r="L60" i="13"/>
  <c r="N60" i="13"/>
  <c r="M60" i="13"/>
  <c r="K60" i="13"/>
  <c r="O24" i="13"/>
  <c r="O51" i="13"/>
  <c r="O58" i="13"/>
  <c r="O60" i="13" l="1"/>
  <c r="O61" i="13" l="1"/>
  <c r="O6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4FC719C-C0DE-44FE-B2CF-F719F856FC02}">
      <text>
        <r>
          <rPr>
            <sz val="9"/>
            <color indexed="81"/>
            <rFont val="ＭＳ Ｐゴシック"/>
            <family val="3"/>
            <charset val="128"/>
          </rPr>
          <t>控除前の所得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674A22CD-9CE5-4501-9F92-0593ABAB66B1}">
      <text>
        <r>
          <rPr>
            <sz val="9"/>
            <color indexed="81"/>
            <rFont val="ＭＳ Ｐゴシック"/>
            <family val="3"/>
            <charset val="128"/>
          </rPr>
          <t>控除前の所得</t>
        </r>
      </text>
    </comment>
  </commentList>
</comments>
</file>

<file path=xl/sharedStrings.xml><?xml version="1.0" encoding="utf-8"?>
<sst xmlns="http://schemas.openxmlformats.org/spreadsheetml/2006/main" count="227" uniqueCount="75">
  <si>
    <t>退職金は収入に含めない。譲渡所得は、特別控除後。山林所得があれば含める。不明な場合は直接担当へ</t>
    <rPh sb="0" eb="2">
      <t>タイショク</t>
    </rPh>
    <rPh sb="2" eb="3">
      <t>キン</t>
    </rPh>
    <rPh sb="4" eb="6">
      <t>シュウニュウ</t>
    </rPh>
    <rPh sb="7" eb="8">
      <t>フク</t>
    </rPh>
    <rPh sb="12" eb="14">
      <t>ジョウト</t>
    </rPh>
    <rPh sb="14" eb="16">
      <t>ショトク</t>
    </rPh>
    <rPh sb="18" eb="20">
      <t>トクベツ</t>
    </rPh>
    <rPh sb="20" eb="22">
      <t>コウジョ</t>
    </rPh>
    <rPh sb="22" eb="23">
      <t>ゴ</t>
    </rPh>
    <rPh sb="24" eb="26">
      <t>サンリン</t>
    </rPh>
    <rPh sb="26" eb="28">
      <t>ショトク</t>
    </rPh>
    <rPh sb="32" eb="33">
      <t>フク</t>
    </rPh>
    <rPh sb="36" eb="38">
      <t>フメイ</t>
    </rPh>
    <rPh sb="39" eb="41">
      <t>バアイ</t>
    </rPh>
    <rPh sb="42" eb="44">
      <t>チョクセツ</t>
    </rPh>
    <rPh sb="44" eb="46">
      <t>タントウ</t>
    </rPh>
    <phoneticPr fontId="5"/>
  </si>
  <si>
    <t>加入月</t>
    <rPh sb="0" eb="2">
      <t>カニュウ</t>
    </rPh>
    <rPh sb="2" eb="3">
      <t>ツキ</t>
    </rPh>
    <phoneticPr fontId="5"/>
  </si>
  <si>
    <t>月</t>
    <rPh sb="0" eb="1">
      <t>ツキ</t>
    </rPh>
    <phoneticPr fontId="5"/>
  </si>
  <si>
    <t>区   分</t>
  </si>
  <si>
    <t>名  前</t>
  </si>
  <si>
    <t>控除額②</t>
  </si>
  <si>
    <t>①－②</t>
  </si>
  <si>
    <t>税    額</t>
  </si>
  <si>
    <t>計</t>
  </si>
  <si>
    <t>所得割額</t>
  </si>
  <si>
    <t>40～64歳</t>
    <phoneticPr fontId="5"/>
  </si>
  <si>
    <t>擬主</t>
    <rPh sb="0" eb="1">
      <t>ギ</t>
    </rPh>
    <rPh sb="1" eb="2">
      <t>ヌシ</t>
    </rPh>
    <phoneticPr fontId="5"/>
  </si>
  <si>
    <t xml:space="preserve">                                                                                                                              </t>
    <phoneticPr fontId="15"/>
  </si>
  <si>
    <t>（給与所得と年金所得が両方ある方は給与所得に１人と数えること）</t>
    <rPh sb="1" eb="5">
      <t>キュウヨショトク</t>
    </rPh>
    <rPh sb="6" eb="8">
      <t>ネンキン</t>
    </rPh>
    <rPh sb="8" eb="10">
      <t>ショトク</t>
    </rPh>
    <rPh sb="11" eb="13">
      <t>リョウホウ</t>
    </rPh>
    <rPh sb="15" eb="16">
      <t>カタ</t>
    </rPh>
    <rPh sb="17" eb="19">
      <t>キュウヨ</t>
    </rPh>
    <rPh sb="19" eb="21">
      <t>ショトク</t>
    </rPh>
    <rPh sb="23" eb="24">
      <t>ニン</t>
    </rPh>
    <rPh sb="25" eb="26">
      <t>カゾ</t>
    </rPh>
    <phoneticPr fontId="15"/>
  </si>
  <si>
    <t>人</t>
    <rPh sb="0" eb="1">
      <t>ニン</t>
    </rPh>
    <phoneticPr fontId="15"/>
  </si>
  <si>
    <t>※特定同一世帯所属者とは、７５歳になられて国保から後期高齢医療制度へ移行された方がいる世帯で、世帯主変更など</t>
    <rPh sb="1" eb="10">
      <t>トクテイ</t>
    </rPh>
    <rPh sb="15" eb="16">
      <t>サイ</t>
    </rPh>
    <rPh sb="21" eb="23">
      <t>コクホ</t>
    </rPh>
    <rPh sb="25" eb="27">
      <t>コウキ</t>
    </rPh>
    <rPh sb="27" eb="29">
      <t>コウレイ</t>
    </rPh>
    <rPh sb="29" eb="33">
      <t>イリョウセイド</t>
    </rPh>
    <rPh sb="34" eb="36">
      <t>イコウ</t>
    </rPh>
    <rPh sb="39" eb="40">
      <t>カタ</t>
    </rPh>
    <rPh sb="43" eb="45">
      <t>セタイ</t>
    </rPh>
    <rPh sb="47" eb="50">
      <t>セタイヌシ</t>
    </rPh>
    <rPh sb="50" eb="52">
      <t>ヘンコウ</t>
    </rPh>
    <phoneticPr fontId="15"/>
  </si>
  <si>
    <t>しないでそのままその世帯に残っている方</t>
    <phoneticPr fontId="15"/>
  </si>
  <si>
    <t>しないしないでそのままその世帯に残ってでそのままその世帯に残って</t>
    <phoneticPr fontId="15"/>
  </si>
  <si>
    <t>その他所得の場合…</t>
    <rPh sb="0" eb="3">
      <t>ソノタ</t>
    </rPh>
    <rPh sb="3" eb="5">
      <t>ショトク</t>
    </rPh>
    <rPh sb="6" eb="8">
      <t>バアイ</t>
    </rPh>
    <phoneticPr fontId="5"/>
  </si>
  <si>
    <t>その他の場合</t>
  </si>
  <si>
    <t>330,000円</t>
  </si>
  <si>
    <t>合計額</t>
  </si>
  <si>
    <t>軽減</t>
  </si>
  <si>
    <t>均等割額</t>
  </si>
  <si>
    <t>軽減判定</t>
    <rPh sb="0" eb="2">
      <t>ケイゲン</t>
    </rPh>
    <rPh sb="2" eb="4">
      <t>ハンテイ</t>
    </rPh>
    <phoneticPr fontId="5"/>
  </si>
  <si>
    <t>被保数</t>
  </si>
  <si>
    <t>区  分</t>
  </si>
  <si>
    <t>平等割額</t>
  </si>
  <si>
    <t>（メモ）</t>
  </si>
  <si>
    <t>合計</t>
  </si>
  <si>
    <t>年税額</t>
  </si>
  <si>
    <t>月割り</t>
  </si>
  <si>
    <t xml:space="preserve">（軽減基準）  7割  </t>
    <phoneticPr fontId="5"/>
  </si>
  <si>
    <t>納税義務者（世帯主） ・国保加入者・特定同一世帯所属者の所得の合計額が、</t>
    <rPh sb="31" eb="34">
      <t>ゴウケイガクエン</t>
    </rPh>
    <phoneticPr fontId="15"/>
  </si>
  <si>
    <t xml:space="preserve">５割  </t>
    <phoneticPr fontId="15"/>
  </si>
  <si>
    <t xml:space="preserve">  以上により国保税の試算額をお知らせします。本算定時の決定額</t>
    <phoneticPr fontId="5"/>
  </si>
  <si>
    <t>以下である場合</t>
  </si>
  <si>
    <t>とは若干の増減があると思われますが、参考としてください。</t>
    <phoneticPr fontId="5"/>
  </si>
  <si>
    <t xml:space="preserve">２割  </t>
    <phoneticPr fontId="15"/>
  </si>
  <si>
    <t>所得特例</t>
  </si>
  <si>
    <t>65歳以上の年金所得がある者は、この所得から15万円を控除した額とする。</t>
  </si>
  <si>
    <t>太郎</t>
    <rPh sb="0" eb="2">
      <t>タロウ</t>
    </rPh>
    <phoneticPr fontId="4"/>
  </si>
  <si>
    <t>花子</t>
    <rPh sb="0" eb="2">
      <t>ハナコ</t>
    </rPh>
    <phoneticPr fontId="4"/>
  </si>
  <si>
    <r>
      <t>※世帯の中で、</t>
    </r>
    <r>
      <rPr>
        <b/>
        <sz val="12"/>
        <rFont val="ＭＳ Ｐゴシック"/>
        <family val="3"/>
        <charset val="128"/>
      </rPr>
      <t>納税義務者（世帯主）・国保加入者・特定同一世帯所属者</t>
    </r>
    <r>
      <rPr>
        <sz val="12"/>
        <rFont val="ＭＳ Ｐゴシック"/>
        <family val="3"/>
        <charset val="128"/>
      </rPr>
      <t>の方の内、前年に</t>
    </r>
    <r>
      <rPr>
        <b/>
        <sz val="13"/>
        <rFont val="ＭＳ Ｐゴシック"/>
        <family val="3"/>
        <charset val="128"/>
      </rPr>
      <t>給与所得</t>
    </r>
    <r>
      <rPr>
        <sz val="12"/>
        <rFont val="ＭＳ Ｐゴシック"/>
        <family val="3"/>
        <charset val="128"/>
      </rPr>
      <t>又は</t>
    </r>
    <r>
      <rPr>
        <b/>
        <sz val="13"/>
        <rFont val="ＭＳ Ｐゴシック"/>
        <family val="3"/>
        <charset val="128"/>
      </rPr>
      <t>年金所得</t>
    </r>
    <r>
      <rPr>
        <sz val="12"/>
        <rFont val="ＭＳ Ｐゴシック"/>
        <family val="3"/>
        <charset val="128"/>
      </rPr>
      <t xml:space="preserve">がある方の人数の合計数                                      </t>
    </r>
    <rPh sb="1" eb="3">
      <t>セタイ</t>
    </rPh>
    <rPh sb="4" eb="5">
      <t>ナカ</t>
    </rPh>
    <rPh sb="7" eb="9">
      <t>ノウゼイ</t>
    </rPh>
    <rPh sb="9" eb="10">
      <t>ギ</t>
    </rPh>
    <rPh sb="13" eb="16">
      <t>セタイヌシ</t>
    </rPh>
    <rPh sb="18" eb="20">
      <t>コクホ</t>
    </rPh>
    <rPh sb="20" eb="23">
      <t>カニュウシャ</t>
    </rPh>
    <rPh sb="24" eb="26">
      <t>トクテイ</t>
    </rPh>
    <rPh sb="26" eb="28">
      <t>ドウイツ</t>
    </rPh>
    <rPh sb="28" eb="30">
      <t>セタイ</t>
    </rPh>
    <rPh sb="30" eb="32">
      <t>ショゾク</t>
    </rPh>
    <rPh sb="31" eb="32">
      <t>カタ</t>
    </rPh>
    <rPh sb="33" eb="34">
      <t>ウチ</t>
    </rPh>
    <rPh sb="35" eb="37">
      <t>ゼンネン</t>
    </rPh>
    <rPh sb="38" eb="40">
      <t>ショトク</t>
    </rPh>
    <rPh sb="41" eb="43">
      <t>キュウヨ</t>
    </rPh>
    <rPh sb="45" eb="46">
      <t>マタ</t>
    </rPh>
    <rPh sb="47" eb="49">
      <t>ネンキン</t>
    </rPh>
    <rPh sb="49" eb="51">
      <t>ショトク</t>
    </rPh>
    <rPh sb="51" eb="52">
      <t>カタ</t>
    </rPh>
    <rPh sb="53" eb="55">
      <t>ニンズウ</t>
    </rPh>
    <rPh sb="59" eb="62">
      <t>ゴウケイスウ</t>
    </rPh>
    <phoneticPr fontId="15"/>
  </si>
  <si>
    <t xml:space="preserve">③ </t>
    <phoneticPr fontId="4"/>
  </si>
  <si>
    <t xml:space="preserve">④ </t>
    <phoneticPr fontId="4"/>
  </si>
  <si>
    <t>所得額①</t>
    <phoneticPr fontId="4"/>
  </si>
  <si>
    <t>花美</t>
    <rPh sb="0" eb="1">
      <t>ハナ</t>
    </rPh>
    <rPh sb="1" eb="2">
      <t>ビ</t>
    </rPh>
    <phoneticPr fontId="4"/>
  </si>
  <si>
    <t>次郎</t>
    <rPh sb="0" eb="2">
      <t>ジロウ</t>
    </rPh>
    <phoneticPr fontId="4"/>
  </si>
  <si>
    <t>五城目町役場 税務会計課 国保税担当 （ＴＥＬ８５２－５１４４）</t>
    <rPh sb="9" eb="11">
      <t>カイケイ</t>
    </rPh>
    <phoneticPr fontId="5"/>
  </si>
  <si>
    <r>
      <t>Ｒ8  国民健康保険税税額</t>
    </r>
    <r>
      <rPr>
        <b/>
        <i/>
        <sz val="20"/>
        <rFont val="HG丸ｺﾞｼｯｸM-PRO"/>
        <family val="3"/>
        <charset val="128"/>
      </rPr>
      <t>試算</t>
    </r>
    <r>
      <rPr>
        <b/>
        <i/>
        <sz val="16"/>
        <rFont val="HG丸ｺﾞｼｯｸM-PRO"/>
        <family val="3"/>
        <charset val="128"/>
      </rPr>
      <t>明細書</t>
    </r>
    <phoneticPr fontId="5"/>
  </si>
  <si>
    <t>0～6歳 
 (未就学児)</t>
    <rPh sb="8" eb="12">
      <t>ミシュウガクジ</t>
    </rPh>
    <phoneticPr fontId="4"/>
  </si>
  <si>
    <t>→ M27</t>
    <phoneticPr fontId="15"/>
  </si>
  <si>
    <t>税率</t>
    <phoneticPr fontId="4"/>
  </si>
  <si>
    <t>医療保険分</t>
    <rPh sb="2" eb="4">
      <t>ホケン</t>
    </rPh>
    <rPh sb="4" eb="5">
      <t>ブン</t>
    </rPh>
    <phoneticPr fontId="4"/>
  </si>
  <si>
    <t>介護保険分</t>
    <rPh sb="2" eb="4">
      <t>ホケン</t>
    </rPh>
    <rPh sb="4" eb="5">
      <t>ブン</t>
    </rPh>
    <phoneticPr fontId="4"/>
  </si>
  <si>
    <t>後期高齢者支援金分</t>
    <rPh sb="0" eb="2">
      <t>コウキ</t>
    </rPh>
    <rPh sb="2" eb="5">
      <t>コウレイシャ</t>
    </rPh>
    <rPh sb="8" eb="9">
      <t>ブン</t>
    </rPh>
    <phoneticPr fontId="5"/>
  </si>
  <si>
    <t>税率</t>
    <rPh sb="0" eb="2">
      <t>ゼイリツ</t>
    </rPh>
    <phoneticPr fontId="4"/>
  </si>
  <si>
    <t>子ども子育て支援金分</t>
    <rPh sb="0" eb="1">
      <t>コ</t>
    </rPh>
    <rPh sb="3" eb="5">
      <t>コソダ</t>
    </rPh>
    <rPh sb="9" eb="10">
      <t>ブン</t>
    </rPh>
    <phoneticPr fontId="4"/>
  </si>
  <si>
    <t>介護保険分</t>
    <rPh sb="2" eb="5">
      <t>ホケ</t>
    </rPh>
    <phoneticPr fontId="5"/>
  </si>
  <si>
    <t>後期高齢者支援金分</t>
    <rPh sb="5" eb="8">
      <t>シエンキン</t>
    </rPh>
    <rPh sb="8" eb="9">
      <t>ブン</t>
    </rPh>
    <phoneticPr fontId="5"/>
  </si>
  <si>
    <t>子ども子育て支援金分</t>
    <rPh sb="6" eb="9">
      <t>シエンキン</t>
    </rPh>
    <rPh sb="9" eb="10">
      <t>ブン</t>
    </rPh>
    <phoneticPr fontId="5"/>
  </si>
  <si>
    <t>介護保険分</t>
    <rPh sb="2" eb="5">
      <t>ホケ</t>
    </rPh>
    <phoneticPr fontId="4"/>
  </si>
  <si>
    <r>
      <t xml:space="preserve">   6～18歳
</t>
    </r>
    <r>
      <rPr>
        <sz val="6"/>
        <rFont val="ＭＳ Ｐ明朝"/>
        <family val="1"/>
        <charset val="128"/>
      </rPr>
      <t>※18歳に達する以後の最初の3月31日以前までの被保険者</t>
    </r>
    <rPh sb="12" eb="13">
      <t>サイ</t>
    </rPh>
    <rPh sb="14" eb="15">
      <t>タッ</t>
    </rPh>
    <rPh sb="17" eb="19">
      <t>イゴ</t>
    </rPh>
    <rPh sb="20" eb="22">
      <t>サイショ</t>
    </rPh>
    <rPh sb="24" eb="25">
      <t>ガツ</t>
    </rPh>
    <rPh sb="27" eb="28">
      <t>ニチ</t>
    </rPh>
    <rPh sb="28" eb="30">
      <t>イゼン</t>
    </rPh>
    <rPh sb="33" eb="37">
      <t>ヒホケンシャ</t>
    </rPh>
    <phoneticPr fontId="4"/>
  </si>
  <si>
    <r>
      <t xml:space="preserve">   6～18歳 
 </t>
    </r>
    <r>
      <rPr>
        <sz val="6"/>
        <rFont val="ＭＳ Ｐ明朝"/>
        <family val="1"/>
        <charset val="128"/>
      </rPr>
      <t>※18歳に達する以後の最初の3月31日以前までの被保険者</t>
    </r>
    <phoneticPr fontId="4"/>
  </si>
  <si>
    <t>0～6歳 
  (未就学児)</t>
    <phoneticPr fontId="4"/>
  </si>
  <si>
    <t>上記以外
(18～39歳)
(65～74歳)</t>
    <rPh sb="11" eb="12">
      <t>サイ</t>
    </rPh>
    <rPh sb="20" eb="21">
      <t>サイ</t>
    </rPh>
    <phoneticPr fontId="4"/>
  </si>
  <si>
    <t>上記以外
(18～39歳)
(65～74歳)</t>
    <phoneticPr fontId="4"/>
  </si>
  <si>
    <t>一郎</t>
    <rPh sb="0" eb="2">
      <t>イチロウ</t>
    </rPh>
    <phoneticPr fontId="4"/>
  </si>
  <si>
    <t>430,000円＋100,000円×(M27-1) 以下である場合</t>
    <phoneticPr fontId="15"/>
  </si>
  <si>
    <t xml:space="preserve">430,000円＋310,000円×(国保加入者・特定同一世帯所属者の人数)＋100,000×(M27-1) </t>
    <rPh sb="35" eb="37">
      <t>ニンズウ</t>
    </rPh>
    <phoneticPr fontId="15"/>
  </si>
  <si>
    <t xml:space="preserve">430,000円＋570,000円×(国保加入者・特定同一世帯所属者の人数)＋100,000×(M27-1) </t>
    <rPh sb="35" eb="37">
      <t>ニンズウ</t>
    </rPh>
    <phoneticPr fontId="15"/>
  </si>
  <si>
    <t>うち介護（40～64歳）人数</t>
    <rPh sb="2" eb="4">
      <t>カイゴ</t>
    </rPh>
    <rPh sb="10" eb="11">
      <t>サイ</t>
    </rPh>
    <phoneticPr fontId="5"/>
  </si>
  <si>
    <t>うち介護（40～64歳）人数</t>
    <phoneticPr fontId="5"/>
  </si>
  <si>
    <t>※子ども子育て支援金分において、均等割額に18歳以上均等割額(1人あたり36円)を含んでいます。</t>
    <rPh sb="16" eb="19">
      <t>キントウワリ</t>
    </rPh>
    <rPh sb="19" eb="20">
      <t>ガク</t>
    </rPh>
    <rPh sb="23" eb="24">
      <t>サイ</t>
    </rPh>
    <rPh sb="24" eb="26">
      <t>イジョウ</t>
    </rPh>
    <rPh sb="26" eb="30">
      <t>キントウ</t>
    </rPh>
    <rPh sb="32" eb="33">
      <t>ニン</t>
    </rPh>
    <rPh sb="38" eb="39">
      <t>エン</t>
    </rPh>
    <rPh sb="41" eb="42">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</si>
</sst>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color theme="1"/>
      <name val="ＭＳ Ｐゴシック"/>
      <family val="2"/>
      <charset val="128"/>
    </font>
    <font>
      <sz val="11"/>
      <color theme="1"/>
      <name val="ＭＳ Ｐゴシック"/>
      <family val="2"/>
      <charset val="128"/>
    </font>
    <font>
      <b/>
      <i/>
      <sz val="16"/>
      <name val="HG丸ｺﾞｼｯｸM-PRO"/>
      <family val="3"/>
      <charset val="128"/>
    </font>
    <font>
      <b/>
      <i/>
      <sz val="20"/>
      <name val="HG丸ｺﾞｼｯｸM-PRO"/>
      <family val="3"/>
      <charset val="128"/>
    </font>
    <font>
      <sz val="6"/>
      <name val="ＭＳ Ｐゴシック"/>
      <family val="2"/>
      <charset val="128"/>
    </font>
    <font>
      <sz val="6"/>
      <name val="ＭＳ Ｐゴシック"/>
      <family val="3"/>
      <charset val="128"/>
    </font>
    <font>
      <sz val="16"/>
      <name val="ＭＳ Ｐゴシック"/>
      <family val="3"/>
      <charset val="128"/>
    </font>
    <font>
      <sz val="9"/>
      <name val="HG丸ｺﾞｼｯｸM-PRO"/>
      <family val="3"/>
      <charset val="128"/>
    </font>
    <font>
      <b/>
      <sz val="12"/>
      <name val="ＭＳ Ｐゴシック"/>
      <family val="3"/>
      <charset val="128"/>
    </font>
    <font>
      <b/>
      <sz val="14"/>
      <name val="ＭＳ Ｐゴシック"/>
      <family val="3"/>
      <charset val="128"/>
    </font>
    <font>
      <sz val="10"/>
      <name val="ＭＳ Ｐゴシック"/>
      <family val="3"/>
      <charset val="128"/>
    </font>
    <font>
      <sz val="9"/>
      <name val="ＭＳ Ｐ明朝"/>
      <family val="1"/>
      <charset val="128"/>
    </font>
    <font>
      <b/>
      <sz val="9"/>
      <name val="ＭＳ Ｐ明朝"/>
      <family val="1"/>
      <charset val="128"/>
    </font>
    <font>
      <sz val="7"/>
      <name val="ＭＳ Ｐ明朝"/>
      <family val="1"/>
      <charset val="128"/>
    </font>
    <font>
      <sz val="10"/>
      <name val="ＭＳ Ｐ明朝"/>
      <family val="1"/>
      <charset val="128"/>
    </font>
    <font>
      <sz val="6"/>
      <name val="游ゴシック"/>
      <family val="3"/>
      <charset val="128"/>
      <scheme val="minor"/>
    </font>
    <font>
      <b/>
      <sz val="10"/>
      <name val="ＭＳ Ｐゴシック"/>
      <family val="3"/>
      <charset val="128"/>
    </font>
    <font>
      <b/>
      <sz val="10"/>
      <color indexed="9"/>
      <name val="ＭＳ Ｐゴシック"/>
      <family val="3"/>
      <charset val="128"/>
    </font>
    <font>
      <sz val="9"/>
      <name val="ＭＳ Ｐゴシック"/>
      <family val="3"/>
      <charset val="128"/>
    </font>
    <font>
      <sz val="12"/>
      <name val="ＭＳ Ｐゴシック"/>
      <family val="3"/>
      <charset val="128"/>
    </font>
    <font>
      <b/>
      <sz val="13"/>
      <name val="ＭＳ Ｐゴシック"/>
      <family val="3"/>
      <charset val="128"/>
    </font>
    <font>
      <b/>
      <sz val="8"/>
      <color indexed="9"/>
      <name val="ＭＳ Ｐゴシック"/>
      <family val="3"/>
      <charset val="128"/>
    </font>
    <font>
      <sz val="7"/>
      <color indexed="9"/>
      <name val="ＭＳ Ｐ明朝"/>
      <family val="1"/>
      <charset val="128"/>
    </font>
    <font>
      <sz val="7"/>
      <color indexed="9"/>
      <name val="ＭＳ Ｐゴシック"/>
      <family val="3"/>
      <charset val="128"/>
    </font>
    <font>
      <sz val="8"/>
      <name val="ＭＳ Ｐゴシック"/>
      <family val="3"/>
      <charset val="128"/>
    </font>
    <font>
      <sz val="8"/>
      <color indexed="9"/>
      <name val="ＭＳ Ｐゴシック"/>
      <family val="3"/>
      <charset val="128"/>
    </font>
    <font>
      <sz val="8"/>
      <color indexed="9"/>
      <name val="ＭＳ Ｐ明朝"/>
      <family val="1"/>
      <charset val="128"/>
    </font>
    <font>
      <sz val="8"/>
      <name val="ＭＳ Ｐ明朝"/>
      <family val="1"/>
      <charset val="128"/>
    </font>
    <font>
      <b/>
      <sz val="8"/>
      <name val="ＭＳ Ｐゴシック"/>
      <family val="3"/>
      <charset val="128"/>
    </font>
    <font>
      <b/>
      <sz val="10"/>
      <name val="ＭＳ Ｐ明朝"/>
      <family val="1"/>
      <charset val="128"/>
    </font>
    <font>
      <sz val="10"/>
      <color indexed="9"/>
      <name val="ＭＳ Ｐゴシック"/>
      <family val="3"/>
      <charset val="128"/>
    </font>
    <font>
      <sz val="7"/>
      <name val="ＭＳ Ｐゴシック"/>
      <family val="3"/>
      <charset val="128"/>
    </font>
    <font>
      <sz val="9"/>
      <color indexed="81"/>
      <name val="ＭＳ Ｐゴシック"/>
      <family val="3"/>
      <charset val="128"/>
    </font>
    <font>
      <b/>
      <sz val="9"/>
      <name val="ＭＳ Ｐゴシック"/>
      <family val="3"/>
      <charset val="128"/>
    </font>
    <font>
      <sz val="6"/>
      <name val="ＭＳ Ｐ明朝"/>
      <family val="1"/>
      <charset val="128"/>
    </font>
    <font>
      <b/>
      <sz val="10"/>
      <color theme="0"/>
      <name val="ＭＳ Ｐゴシック"/>
      <family val="3"/>
      <charset val="128"/>
    </font>
    <font>
      <sz val="12"/>
      <color rgb="FFC00000"/>
      <name val="ＭＳ Ｐゴシック"/>
      <family val="3"/>
      <charset val="128"/>
    </font>
  </fonts>
  <fills count="10">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59999389629810485"/>
        <bgColor indexed="64"/>
      </patternFill>
    </fill>
  </fills>
  <borders count="117">
    <border>
      <left/>
      <right/>
      <top/>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bottom/>
      <diagonal style="hair">
        <color indexed="64"/>
      </diagonal>
    </border>
    <border>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bottom style="hair">
        <color indexed="64"/>
      </bottom>
      <diagonal style="hair">
        <color indexed="64"/>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top style="hair">
        <color indexed="64"/>
      </top>
      <bottom/>
      <diagonal/>
    </border>
    <border>
      <left/>
      <right/>
      <top style="hair">
        <color indexed="64"/>
      </top>
      <bottom style="medium">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diagonalUp="1">
      <left style="hair">
        <color indexed="64"/>
      </left>
      <right style="hair">
        <color indexed="64"/>
      </right>
      <top style="thin">
        <color indexed="64"/>
      </top>
      <bottom/>
      <diagonal style="hair">
        <color indexed="64"/>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diagonalUp="1">
      <left style="hair">
        <color indexed="64"/>
      </left>
      <right style="hair">
        <color indexed="64"/>
      </right>
      <top/>
      <bottom style="medium">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hair">
        <color indexed="64"/>
      </diagonal>
    </border>
    <border>
      <left/>
      <right style="medium">
        <color indexed="64"/>
      </right>
      <top/>
      <bottom style="hair">
        <color indexed="64"/>
      </bottom>
      <diagonal/>
    </border>
    <border diagonalUp="1">
      <left/>
      <right style="medium">
        <color indexed="64"/>
      </right>
      <top style="hair">
        <color indexed="64"/>
      </top>
      <bottom style="medium">
        <color indexed="64"/>
      </bottom>
      <diagonal style="hair">
        <color indexed="64"/>
      </diagonal>
    </border>
    <border>
      <left style="medium">
        <color indexed="64"/>
      </left>
      <right style="medium">
        <color indexed="64"/>
      </right>
      <top/>
      <bottom style="thick">
        <color rgb="FFFF0000"/>
      </bottom>
      <diagonal/>
    </border>
    <border>
      <left style="thick">
        <color rgb="FFFF0000"/>
      </left>
      <right style="medium">
        <color indexed="64"/>
      </right>
      <top style="hair">
        <color indexed="64"/>
      </top>
      <bottom style="hair">
        <color indexed="64"/>
      </bottom>
      <diagonal/>
    </border>
    <border>
      <left style="thick">
        <color rgb="FFFF0000"/>
      </left>
      <right style="medium">
        <color indexed="64"/>
      </right>
      <top style="thick">
        <color rgb="FFFF0000"/>
      </top>
      <bottom/>
      <diagonal/>
    </border>
    <border>
      <left style="thick">
        <color rgb="FFFF0000"/>
      </left>
      <right style="medium">
        <color indexed="64"/>
      </right>
      <top style="hair">
        <color indexed="64"/>
      </top>
      <bottom style="thin">
        <color indexed="64"/>
      </bottom>
      <diagonal/>
    </border>
    <border>
      <left style="thick">
        <color rgb="FFFF0000"/>
      </left>
      <right style="medium">
        <color indexed="64"/>
      </right>
      <top/>
      <bottom/>
      <diagonal/>
    </border>
    <border>
      <left style="thick">
        <color rgb="FFFF0000"/>
      </left>
      <right style="medium">
        <color indexed="64"/>
      </right>
      <top/>
      <bottom style="hair">
        <color indexed="64"/>
      </bottom>
      <diagonal/>
    </border>
    <border>
      <left style="thick">
        <color rgb="FFFF0000"/>
      </left>
      <right style="medium">
        <color indexed="64"/>
      </right>
      <top style="hair">
        <color indexed="64"/>
      </top>
      <bottom style="thick">
        <color rgb="FFFF0000"/>
      </bottom>
      <diagonal/>
    </border>
    <border>
      <left style="medium">
        <color indexed="64"/>
      </left>
      <right style="thick">
        <color rgb="FFFF0000"/>
      </right>
      <top style="thick">
        <color rgb="FFFF0000"/>
      </top>
      <bottom style="thick">
        <color rgb="FFFF0000"/>
      </bottom>
      <diagonal/>
    </border>
    <border>
      <left style="medium">
        <color indexed="64"/>
      </left>
      <right style="thick">
        <color rgb="FFFF0000"/>
      </right>
      <top style="thick">
        <color rgb="FFFF0000"/>
      </top>
      <bottom style="hair">
        <color indexed="64"/>
      </bottom>
      <diagonal/>
    </border>
    <border>
      <left style="medium">
        <color indexed="64"/>
      </left>
      <right style="thick">
        <color rgb="FFFF0000"/>
      </right>
      <top style="hair">
        <color indexed="64"/>
      </top>
      <bottom style="hair">
        <color indexed="64"/>
      </bottom>
      <diagonal/>
    </border>
    <border>
      <left style="medium">
        <color indexed="64"/>
      </left>
      <right style="thick">
        <color rgb="FFFF0000"/>
      </right>
      <top style="hair">
        <color indexed="64"/>
      </top>
      <bottom style="thin">
        <color indexed="64"/>
      </bottom>
      <diagonal/>
    </border>
    <border>
      <left style="medium">
        <color indexed="64"/>
      </left>
      <right style="thick">
        <color rgb="FFFF0000"/>
      </right>
      <top/>
      <bottom style="hair">
        <color indexed="64"/>
      </bottom>
      <diagonal/>
    </border>
    <border>
      <left style="medium">
        <color indexed="64"/>
      </left>
      <right style="thick">
        <color rgb="FFFF0000"/>
      </right>
      <top style="hair">
        <color indexed="64"/>
      </top>
      <bottom style="thick">
        <color rgb="FFFF0000"/>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thick">
        <color rgb="FFFF0000"/>
      </top>
      <bottom/>
      <diagonal/>
    </border>
    <border>
      <left style="thin">
        <color indexed="64"/>
      </left>
      <right style="thick">
        <color rgb="FFFF0000"/>
      </right>
      <top style="thin">
        <color indexed="64"/>
      </top>
      <bottom style="thin">
        <color indexed="64"/>
      </bottom>
      <diagonal/>
    </border>
    <border>
      <left style="thick">
        <color rgb="FFFF0000"/>
      </left>
      <right style="medium">
        <color indexed="64"/>
      </right>
      <top style="thick">
        <color rgb="FFFF0000"/>
      </top>
      <bottom style="thick">
        <color rgb="FFFF0000"/>
      </bottom>
      <diagonal/>
    </border>
    <border>
      <left style="thick">
        <color rgb="FFFF0000"/>
      </left>
      <right style="thick">
        <color rgb="FFFF0000"/>
      </right>
      <top style="thick">
        <color rgb="FFFF0000"/>
      </top>
      <bottom style="medium">
        <color rgb="FFFF0000"/>
      </bottom>
      <diagonal/>
    </border>
    <border>
      <left/>
      <right style="thick">
        <color rgb="FFFF0000"/>
      </right>
      <top/>
      <bottom/>
      <diagonal/>
    </border>
    <border>
      <left style="thin">
        <color indexed="64"/>
      </left>
      <right style="thick">
        <color rgb="FFFF0000"/>
      </right>
      <top style="thin">
        <color indexed="64"/>
      </top>
      <bottom/>
      <diagonal/>
    </border>
    <border>
      <left style="thin">
        <color indexed="64"/>
      </left>
      <right style="thick">
        <color rgb="FFFF0000"/>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ck">
        <color rgb="FFFF0000"/>
      </right>
      <top/>
      <bottom/>
      <diagonal/>
    </border>
    <border>
      <left style="thick">
        <color rgb="FFFF0000"/>
      </left>
      <right style="medium">
        <color indexed="64"/>
      </right>
      <top/>
      <bottom style="thin">
        <color indexed="64"/>
      </bottom>
      <diagonal/>
    </border>
    <border>
      <left style="medium">
        <color indexed="64"/>
      </left>
      <right style="thick">
        <color rgb="FFFF0000"/>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medium">
        <color indexed="64"/>
      </bottom>
      <diagonal/>
    </border>
    <border>
      <left/>
      <right style="medium">
        <color indexed="64"/>
      </right>
      <top/>
      <bottom style="thin">
        <color indexed="64"/>
      </bottom>
      <diagonal/>
    </border>
    <border diagonalUp="1">
      <left style="hair">
        <color indexed="64"/>
      </left>
      <right style="hair">
        <color indexed="64"/>
      </right>
      <top style="thin">
        <color indexed="64"/>
      </top>
      <bottom/>
      <diagonal style="thin">
        <color indexed="64"/>
      </diagonal>
    </border>
    <border diagonalUp="1">
      <left style="hair">
        <color indexed="64"/>
      </left>
      <right style="hair">
        <color indexed="64"/>
      </right>
      <top/>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hair">
        <color indexed="64"/>
      </left>
      <right style="thin">
        <color indexed="64"/>
      </right>
      <top/>
      <bottom/>
      <diagonal/>
    </border>
    <border>
      <left style="thick">
        <color rgb="FFFF0000"/>
      </left>
      <right style="medium">
        <color indexed="64"/>
      </right>
      <top style="thin">
        <color indexed="64"/>
      </top>
      <bottom/>
      <diagonal/>
    </border>
    <border>
      <left style="medium">
        <color indexed="64"/>
      </left>
      <right style="thick">
        <color rgb="FFFF0000"/>
      </right>
      <top style="thin">
        <color indexed="64"/>
      </top>
      <bottom/>
      <diagonal/>
    </border>
    <border>
      <left/>
      <right style="hair">
        <color indexed="64"/>
      </right>
      <top/>
      <bottom style="thin">
        <color auto="1"/>
      </bottom>
      <diagonal/>
    </border>
    <border>
      <left/>
      <right/>
      <top/>
      <bottom style="thick">
        <color rgb="FFFF0000"/>
      </bottom>
      <diagonal/>
    </border>
    <border>
      <left/>
      <right style="medium">
        <color indexed="64"/>
      </right>
      <top style="hair">
        <color auto="1"/>
      </top>
      <bottom style="hair">
        <color indexed="64"/>
      </bottom>
      <diagonal/>
    </border>
    <border>
      <left style="hair">
        <color indexed="64"/>
      </left>
      <right style="thin">
        <color indexed="64"/>
      </right>
      <top style="hair">
        <color indexed="64"/>
      </top>
      <bottom/>
      <diagonal/>
    </border>
    <border>
      <left style="thin">
        <color indexed="64"/>
      </left>
      <right/>
      <top/>
      <bottom style="thin">
        <color indexed="64"/>
      </bottom>
      <diagonal/>
    </border>
    <border diagonalUp="1">
      <left style="hair">
        <color indexed="64"/>
      </left>
      <right style="hair">
        <color indexed="64"/>
      </right>
      <top/>
      <bottom style="thin">
        <color indexed="64"/>
      </bottom>
      <diagonal style="hair">
        <color indexed="64"/>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8">
    <xf numFmtId="0" fontId="0" fillId="0" borderId="0" xfId="0">
      <alignment vertical="center"/>
    </xf>
    <xf numFmtId="0" fontId="2"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7" fillId="0" borderId="0" xfId="0" applyFont="1" applyProtection="1">
      <alignment vertical="center"/>
      <protection hidden="1"/>
    </xf>
    <xf numFmtId="0" fontId="8" fillId="0" borderId="1" xfId="0" applyFont="1" applyBorder="1" applyAlignment="1" applyProtection="1">
      <alignment horizontal="center" vertical="center"/>
      <protection hidden="1"/>
    </xf>
    <xf numFmtId="0" fontId="9" fillId="2" borderId="84" xfId="0" applyFont="1" applyFill="1" applyBorder="1" applyAlignment="1" applyProtection="1">
      <alignment horizontal="center" vertical="center"/>
      <protection hidden="1"/>
    </xf>
    <xf numFmtId="0" fontId="8" fillId="0" borderId="0" xfId="0" applyFont="1" applyAlignment="1" applyProtection="1">
      <alignment horizontal="left" vertical="center"/>
      <protection hidden="1"/>
    </xf>
    <xf numFmtId="0" fontId="10" fillId="0" borderId="0" xfId="0" applyFont="1" applyAlignment="1" applyProtection="1">
      <alignment horizontal="center" vertical="center"/>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2" fillId="0" borderId="85"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0" fontId="11" fillId="0" borderId="4" xfId="0" applyFont="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13" fillId="0" borderId="6" xfId="0" applyFont="1" applyBorder="1" applyAlignment="1" applyProtection="1">
      <alignment horizontal="center"/>
      <protection hidden="1"/>
    </xf>
    <xf numFmtId="0" fontId="13" fillId="0" borderId="6" xfId="0" applyFont="1" applyBorder="1" applyAlignment="1" applyProtection="1">
      <alignment horizontal="center" shrinkToFit="1"/>
      <protection hidden="1"/>
    </xf>
    <xf numFmtId="0" fontId="13" fillId="0" borderId="19" xfId="0" applyFont="1" applyBorder="1" applyAlignment="1" applyProtection="1">
      <alignment horizontal="center" shrinkToFit="1"/>
      <protection hidden="1"/>
    </xf>
    <xf numFmtId="0" fontId="11" fillId="0" borderId="8" xfId="0" applyFont="1" applyBorder="1" applyAlignment="1" applyProtection="1">
      <alignment horizontal="center"/>
      <protection hidden="1"/>
    </xf>
    <xf numFmtId="0" fontId="11" fillId="0" borderId="57" xfId="0" applyFont="1" applyBorder="1" applyAlignment="1" applyProtection="1">
      <alignment horizontal="center"/>
      <protection hidden="1"/>
    </xf>
    <xf numFmtId="0" fontId="11" fillId="0" borderId="9" xfId="0" applyFont="1" applyBorder="1" applyAlignment="1" applyProtection="1">
      <alignment horizontal="center"/>
      <protection hidden="1"/>
    </xf>
    <xf numFmtId="0" fontId="11" fillId="0" borderId="10" xfId="0" applyFont="1" applyBorder="1" applyAlignment="1" applyProtection="1">
      <alignment horizontal="center" vertical="center"/>
      <protection hidden="1"/>
    </xf>
    <xf numFmtId="0" fontId="11" fillId="0" borderId="0" xfId="0" applyFont="1" applyAlignment="1" applyProtection="1">
      <alignment horizontal="center"/>
      <protection hidden="1"/>
    </xf>
    <xf numFmtId="0" fontId="11" fillId="0" borderId="11"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12" fillId="0" borderId="71" xfId="0" applyFont="1" applyBorder="1" applyAlignment="1" applyProtection="1">
      <alignment horizontal="center" vertical="center"/>
      <protection hidden="1"/>
    </xf>
    <xf numFmtId="0" fontId="11" fillId="0" borderId="13" xfId="0" applyFont="1" applyBorder="1" applyAlignment="1" applyProtection="1">
      <alignment horizontal="center" vertical="center"/>
      <protection hidden="1"/>
    </xf>
    <xf numFmtId="0" fontId="11" fillId="0" borderId="14" xfId="0" applyFont="1" applyBorder="1" applyAlignment="1" applyProtection="1">
      <alignment horizontal="center" vertical="center"/>
      <protection hidden="1"/>
    </xf>
    <xf numFmtId="0" fontId="13" fillId="0" borderId="15" xfId="0" applyFont="1" applyBorder="1" applyAlignment="1" applyProtection="1">
      <alignment horizontal="center" vertical="center"/>
      <protection hidden="1"/>
    </xf>
    <xf numFmtId="0" fontId="13" fillId="0" borderId="15" xfId="0" applyFont="1" applyBorder="1" applyAlignment="1" applyProtection="1">
      <alignment horizontal="center" vertical="center" shrinkToFit="1"/>
      <protection hidden="1"/>
    </xf>
    <xf numFmtId="0" fontId="13" fillId="0" borderId="14" xfId="0"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2" fillId="0" borderId="18" xfId="0" applyFont="1" applyBorder="1" applyAlignment="1" applyProtection="1">
      <alignment horizontal="center" vertical="center" textRotation="255"/>
      <protection hidden="1"/>
    </xf>
    <xf numFmtId="0" fontId="11" fillId="3" borderId="90" xfId="0" applyFont="1" applyFill="1" applyBorder="1" applyAlignment="1" applyProtection="1">
      <alignment horizontal="center" vertical="center"/>
      <protection hidden="1"/>
    </xf>
    <xf numFmtId="0" fontId="14" fillId="2" borderId="73" xfId="0" applyFont="1" applyFill="1" applyBorder="1" applyAlignment="1" applyProtection="1">
      <alignment horizontal="center" vertical="center" shrinkToFit="1"/>
      <protection hidden="1"/>
    </xf>
    <xf numFmtId="38" fontId="16" fillId="2" borderId="79" xfId="1" applyFont="1" applyFill="1" applyBorder="1" applyAlignment="1" applyProtection="1">
      <alignment horizontal="right" vertical="center" shrinkToFit="1"/>
      <protection hidden="1"/>
    </xf>
    <xf numFmtId="38" fontId="16" fillId="0" borderId="69" xfId="1" applyFont="1" applyBorder="1" applyAlignment="1" applyProtection="1">
      <alignment horizontal="right" vertical="center" shrinkToFit="1"/>
      <protection hidden="1"/>
    </xf>
    <xf numFmtId="38" fontId="16" fillId="0" borderId="9" xfId="1" applyFont="1" applyBorder="1" applyAlignment="1" applyProtection="1">
      <alignment horizontal="right" vertical="center" shrinkToFit="1"/>
      <protection hidden="1"/>
    </xf>
    <xf numFmtId="10" fontId="16" fillId="0" borderId="6" xfId="0" applyNumberFormat="1" applyFont="1" applyBorder="1" applyAlignment="1" applyProtection="1">
      <alignment horizontal="center" vertical="center" shrinkToFit="1"/>
      <protection hidden="1"/>
    </xf>
    <xf numFmtId="38" fontId="16" fillId="0" borderId="5" xfId="1" applyFont="1" applyFill="1" applyBorder="1" applyAlignment="1" applyProtection="1">
      <alignment horizontal="right" vertical="center" shrinkToFit="1"/>
      <protection hidden="1"/>
    </xf>
    <xf numFmtId="38" fontId="16" fillId="0" borderId="19" xfId="1" applyFont="1" applyFill="1" applyBorder="1" applyAlignment="1" applyProtection="1">
      <alignment horizontal="right" vertical="center" shrinkToFit="1"/>
      <protection hidden="1"/>
    </xf>
    <xf numFmtId="38" fontId="16" fillId="0" borderId="20" xfId="1" applyFont="1" applyBorder="1" applyAlignment="1" applyProtection="1">
      <alignment horizontal="right" vertical="center" shrinkToFit="1"/>
      <protection hidden="1"/>
    </xf>
    <xf numFmtId="0" fontId="12" fillId="0" borderId="21" xfId="0" applyFont="1" applyBorder="1" applyAlignment="1" applyProtection="1">
      <alignment horizontal="center" vertical="center" textRotation="255"/>
      <protection hidden="1"/>
    </xf>
    <xf numFmtId="0" fontId="11" fillId="3" borderId="93" xfId="0" applyFont="1" applyFill="1" applyBorder="1" applyAlignment="1" applyProtection="1">
      <alignment horizontal="center" vertical="center"/>
      <protection hidden="1"/>
    </xf>
    <xf numFmtId="0" fontId="14" fillId="2" borderId="72" xfId="0" applyFont="1" applyFill="1" applyBorder="1" applyAlignment="1" applyProtection="1">
      <alignment horizontal="center" vertical="center" shrinkToFit="1"/>
      <protection hidden="1"/>
    </xf>
    <xf numFmtId="38" fontId="16" fillId="2" borderId="80" xfId="1" applyFont="1" applyFill="1" applyBorder="1" applyAlignment="1" applyProtection="1">
      <alignment horizontal="right" vertical="center" shrinkToFit="1"/>
      <protection hidden="1"/>
    </xf>
    <xf numFmtId="38" fontId="16" fillId="0" borderId="22" xfId="1" applyFont="1" applyBorder="1" applyAlignment="1" applyProtection="1">
      <alignment horizontal="right" vertical="center" shrinkToFit="1"/>
      <protection hidden="1"/>
    </xf>
    <xf numFmtId="10" fontId="16" fillId="0" borderId="15" xfId="0" applyNumberFormat="1" applyFont="1" applyBorder="1" applyAlignment="1" applyProtection="1">
      <alignment horizontal="center" vertical="center" shrinkToFit="1"/>
      <protection hidden="1"/>
    </xf>
    <xf numFmtId="38" fontId="16" fillId="0" borderId="23" xfId="1" applyFont="1" applyFill="1" applyBorder="1" applyAlignment="1" applyProtection="1">
      <alignment horizontal="right" vertical="center" shrinkToFit="1"/>
      <protection hidden="1"/>
    </xf>
    <xf numFmtId="38" fontId="16" fillId="0" borderId="24" xfId="1" applyFont="1" applyBorder="1" applyAlignment="1" applyProtection="1">
      <alignment horizontal="right" vertical="center" shrinkToFit="1"/>
      <protection hidden="1"/>
    </xf>
    <xf numFmtId="0" fontId="11" fillId="3" borderId="91" xfId="0" applyFont="1" applyFill="1" applyBorder="1" applyAlignment="1" applyProtection="1">
      <alignment horizontal="center" vertical="center"/>
      <protection hidden="1"/>
    </xf>
    <xf numFmtId="0" fontId="14" fillId="2" borderId="74" xfId="0" applyFont="1" applyFill="1" applyBorder="1" applyAlignment="1" applyProtection="1">
      <alignment horizontal="center" vertical="center" shrinkToFit="1"/>
      <protection hidden="1"/>
    </xf>
    <xf numFmtId="38" fontId="16" fillId="2" borderId="81" xfId="1" applyFont="1" applyFill="1" applyBorder="1" applyAlignment="1" applyProtection="1">
      <alignment horizontal="right" vertical="center" shrinkToFit="1"/>
      <protection hidden="1"/>
    </xf>
    <xf numFmtId="38" fontId="16" fillId="0" borderId="74" xfId="1" applyFont="1" applyBorder="1" applyAlignment="1" applyProtection="1">
      <alignment horizontal="right" vertical="center" shrinkToFit="1"/>
      <protection hidden="1"/>
    </xf>
    <xf numFmtId="38" fontId="16" fillId="0" borderId="25" xfId="1" applyFont="1" applyBorder="1" applyAlignment="1" applyProtection="1">
      <alignment horizontal="right" vertical="center" shrinkToFit="1"/>
      <protection hidden="1"/>
    </xf>
    <xf numFmtId="10" fontId="16" fillId="0" borderId="27" xfId="0" applyNumberFormat="1" applyFont="1" applyBorder="1" applyAlignment="1" applyProtection="1">
      <alignment horizontal="center" vertical="center" shrinkToFit="1"/>
      <protection hidden="1"/>
    </xf>
    <xf numFmtId="38" fontId="16" fillId="0" borderId="28" xfId="1" applyFont="1" applyFill="1" applyBorder="1" applyAlignment="1" applyProtection="1">
      <alignment horizontal="right" vertical="center" shrinkToFit="1"/>
      <protection hidden="1"/>
    </xf>
    <xf numFmtId="38" fontId="16" fillId="0" borderId="29" xfId="1" applyFont="1" applyBorder="1" applyAlignment="1" applyProtection="1">
      <alignment horizontal="right" vertical="center" shrinkToFit="1"/>
      <protection hidden="1"/>
    </xf>
    <xf numFmtId="0" fontId="11" fillId="8" borderId="90" xfId="0" applyFont="1" applyFill="1" applyBorder="1" applyAlignment="1" applyProtection="1">
      <alignment horizontal="center" vertical="center" wrapText="1"/>
      <protection hidden="1"/>
    </xf>
    <xf numFmtId="0" fontId="14" fillId="2" borderId="75" xfId="0" applyFont="1" applyFill="1" applyBorder="1" applyAlignment="1" applyProtection="1">
      <alignment horizontal="center" vertical="center" shrinkToFit="1"/>
      <protection hidden="1"/>
    </xf>
    <xf numFmtId="38" fontId="16" fillId="2" borderId="82" xfId="1" applyFont="1" applyFill="1" applyBorder="1" applyAlignment="1" applyProtection="1">
      <alignment horizontal="right" vertical="center" shrinkToFit="1"/>
      <protection hidden="1"/>
    </xf>
    <xf numFmtId="10" fontId="16" fillId="0" borderId="101" xfId="0" applyNumberFormat="1" applyFont="1" applyBorder="1" applyAlignment="1" applyProtection="1">
      <alignment horizontal="center" vertical="center" shrinkToFit="1"/>
      <protection hidden="1"/>
    </xf>
    <xf numFmtId="38" fontId="16" fillId="0" borderId="30" xfId="1" applyFont="1" applyFill="1" applyBorder="1" applyAlignment="1" applyProtection="1">
      <alignment horizontal="right" vertical="center" shrinkToFit="1"/>
      <protection hidden="1"/>
    </xf>
    <xf numFmtId="38" fontId="16" fillId="0" borderId="31" xfId="1" applyFont="1" applyFill="1" applyBorder="1" applyAlignment="1" applyProtection="1">
      <alignment horizontal="center" vertical="center" shrinkToFit="1"/>
      <protection hidden="1"/>
    </xf>
    <xf numFmtId="38" fontId="16" fillId="0" borderId="92" xfId="1" applyFont="1" applyBorder="1" applyAlignment="1" applyProtection="1">
      <alignment horizontal="right" vertical="center" shrinkToFit="1"/>
      <protection hidden="1"/>
    </xf>
    <xf numFmtId="0" fontId="11" fillId="8" borderId="93" xfId="0" applyFont="1" applyFill="1" applyBorder="1" applyAlignment="1" applyProtection="1">
      <alignment horizontal="center" vertical="center" wrapText="1"/>
      <protection hidden="1"/>
    </xf>
    <xf numFmtId="38" fontId="16" fillId="0" borderId="72" xfId="1" applyFont="1" applyBorder="1" applyAlignment="1" applyProtection="1">
      <alignment horizontal="right" vertical="center" shrinkToFit="1"/>
      <protection hidden="1"/>
    </xf>
    <xf numFmtId="38" fontId="16" fillId="0" borderId="96" xfId="1" applyFont="1" applyBorder="1" applyAlignment="1" applyProtection="1">
      <alignment horizontal="right" vertical="center" shrinkToFit="1"/>
      <protection hidden="1"/>
    </xf>
    <xf numFmtId="10" fontId="16" fillId="0" borderId="102" xfId="0" applyNumberFormat="1" applyFont="1" applyBorder="1" applyAlignment="1" applyProtection="1">
      <alignment horizontal="center" vertical="center" shrinkToFit="1"/>
      <protection hidden="1"/>
    </xf>
    <xf numFmtId="38" fontId="16" fillId="0" borderId="16" xfId="1" applyFont="1" applyFill="1" applyBorder="1" applyAlignment="1" applyProtection="1">
      <alignment horizontal="right" vertical="center" shrinkToFit="1"/>
      <protection hidden="1"/>
    </xf>
    <xf numFmtId="0" fontId="11" fillId="8" borderId="91" xfId="0" applyFont="1" applyFill="1" applyBorder="1" applyAlignment="1" applyProtection="1">
      <alignment horizontal="center" vertical="center" wrapText="1"/>
      <protection hidden="1"/>
    </xf>
    <xf numFmtId="0" fontId="14" fillId="2" borderId="94" xfId="0" applyFont="1" applyFill="1" applyBorder="1" applyAlignment="1" applyProtection="1">
      <alignment horizontal="center" vertical="center" shrinkToFit="1"/>
      <protection hidden="1"/>
    </xf>
    <xf numFmtId="38" fontId="16" fillId="2" borderId="95" xfId="1" applyFont="1" applyFill="1" applyBorder="1" applyAlignment="1" applyProtection="1">
      <alignment horizontal="right" vertical="center" shrinkToFit="1"/>
      <protection hidden="1"/>
    </xf>
    <xf numFmtId="38" fontId="16" fillId="0" borderId="94" xfId="1" applyFont="1" applyBorder="1" applyAlignment="1" applyProtection="1">
      <alignment horizontal="right" vertical="center" shrinkToFit="1"/>
      <protection hidden="1"/>
    </xf>
    <xf numFmtId="38" fontId="16" fillId="0" borderId="97" xfId="1" applyFont="1" applyBorder="1" applyAlignment="1" applyProtection="1">
      <alignment horizontal="right" vertical="center" shrinkToFit="1"/>
      <protection hidden="1"/>
    </xf>
    <xf numFmtId="38" fontId="16" fillId="0" borderId="27" xfId="1" applyFont="1" applyFill="1" applyBorder="1" applyAlignment="1" applyProtection="1">
      <alignment horizontal="right" vertical="center" shrinkToFit="1"/>
      <protection hidden="1"/>
    </xf>
    <xf numFmtId="38" fontId="16" fillId="0" borderId="17" xfId="1" applyFont="1" applyBorder="1" applyAlignment="1" applyProtection="1">
      <alignment horizontal="right" vertical="center" shrinkToFit="1"/>
      <protection hidden="1"/>
    </xf>
    <xf numFmtId="0" fontId="11" fillId="9" borderId="90" xfId="0" applyFont="1" applyFill="1" applyBorder="1" applyAlignment="1" applyProtection="1">
      <alignment horizontal="left" vertical="center" wrapText="1"/>
      <protection hidden="1"/>
    </xf>
    <xf numFmtId="0" fontId="14" fillId="2" borderId="108" xfId="0" applyFont="1" applyFill="1" applyBorder="1" applyAlignment="1" applyProtection="1">
      <alignment horizontal="center" vertical="center" shrinkToFit="1"/>
      <protection hidden="1"/>
    </xf>
    <xf numFmtId="38" fontId="16" fillId="2" borderId="109" xfId="1" applyFont="1" applyFill="1" applyBorder="1" applyAlignment="1" applyProtection="1">
      <alignment horizontal="right" vertical="center" shrinkToFit="1"/>
      <protection hidden="1"/>
    </xf>
    <xf numFmtId="38" fontId="16" fillId="0" borderId="3" xfId="1" applyFont="1" applyBorder="1" applyAlignment="1" applyProtection="1">
      <alignment horizontal="right" vertical="center" shrinkToFit="1"/>
      <protection hidden="1"/>
    </xf>
    <xf numFmtId="38" fontId="16" fillId="0" borderId="5" xfId="1" applyFont="1" applyBorder="1" applyAlignment="1" applyProtection="1">
      <alignment horizontal="right" vertical="center" shrinkToFit="1"/>
      <protection hidden="1"/>
    </xf>
    <xf numFmtId="38" fontId="16" fillId="0" borderId="6" xfId="1" applyFont="1" applyFill="1" applyBorder="1" applyAlignment="1" applyProtection="1">
      <alignment horizontal="right" vertical="center" shrinkToFit="1"/>
      <protection hidden="1"/>
    </xf>
    <xf numFmtId="38" fontId="16" fillId="0" borderId="15" xfId="1" applyFont="1" applyFill="1" applyBorder="1" applyAlignment="1" applyProtection="1">
      <alignment horizontal="right" vertical="center" shrinkToFit="1"/>
      <protection hidden="1"/>
    </xf>
    <xf numFmtId="38" fontId="16" fillId="0" borderId="10" xfId="1" applyFont="1" applyBorder="1" applyAlignment="1" applyProtection="1">
      <alignment horizontal="right" vertical="center" shrinkToFit="1"/>
      <protection hidden="1"/>
    </xf>
    <xf numFmtId="0" fontId="11" fillId="9" borderId="93" xfId="0" applyFont="1" applyFill="1" applyBorder="1" applyAlignment="1" applyProtection="1">
      <alignment horizontal="left" vertical="center" wrapText="1"/>
      <protection hidden="1"/>
    </xf>
    <xf numFmtId="38" fontId="16" fillId="0" borderId="112" xfId="1" applyFont="1" applyBorder="1" applyAlignment="1" applyProtection="1">
      <alignment horizontal="right" vertical="center" shrinkToFit="1"/>
      <protection hidden="1"/>
    </xf>
    <xf numFmtId="38" fontId="16" fillId="0" borderId="113" xfId="1" applyFont="1" applyBorder="1" applyAlignment="1" applyProtection="1">
      <alignment horizontal="right" vertical="center" shrinkToFit="1"/>
      <protection hidden="1"/>
    </xf>
    <xf numFmtId="0" fontId="11" fillId="9" borderId="91" xfId="0" applyFont="1" applyFill="1" applyBorder="1" applyAlignment="1" applyProtection="1">
      <alignment horizontal="left" vertical="center" wrapText="1"/>
      <protection hidden="1"/>
    </xf>
    <xf numFmtId="38" fontId="16" fillId="0" borderId="55" xfId="1" applyFont="1" applyBorder="1" applyAlignment="1" applyProtection="1">
      <alignment horizontal="right" vertical="center" shrinkToFit="1"/>
      <protection hidden="1"/>
    </xf>
    <xf numFmtId="0" fontId="11" fillId="4" borderId="90" xfId="0" applyFont="1" applyFill="1" applyBorder="1" applyAlignment="1" applyProtection="1">
      <alignment horizontal="center" vertical="center" wrapText="1"/>
      <protection hidden="1"/>
    </xf>
    <xf numFmtId="0" fontId="14" fillId="2" borderId="76" xfId="0" applyFont="1" applyFill="1" applyBorder="1" applyAlignment="1" applyProtection="1">
      <alignment horizontal="center" vertical="center" shrinkToFit="1"/>
      <protection hidden="1"/>
    </xf>
    <xf numFmtId="38" fontId="16" fillId="0" borderId="44" xfId="1" applyFont="1" applyBorder="1" applyAlignment="1" applyProtection="1">
      <alignment horizontal="right" vertical="center" shrinkToFit="1"/>
      <protection hidden="1"/>
    </xf>
    <xf numFmtId="38" fontId="16" fillId="0" borderId="33" xfId="1" applyFont="1" applyFill="1" applyBorder="1" applyAlignment="1" applyProtection="1">
      <alignment horizontal="right" vertical="center" shrinkToFit="1"/>
      <protection hidden="1"/>
    </xf>
    <xf numFmtId="0" fontId="11" fillId="4" borderId="93" xfId="0" applyFont="1" applyFill="1" applyBorder="1" applyAlignment="1" applyProtection="1">
      <alignment horizontal="center" vertical="center"/>
      <protection hidden="1"/>
    </xf>
    <xf numFmtId="0" fontId="11" fillId="4" borderId="91" xfId="0" applyFont="1" applyFill="1" applyBorder="1" applyAlignment="1" applyProtection="1">
      <alignment horizontal="center" vertical="center"/>
      <protection hidden="1"/>
    </xf>
    <xf numFmtId="0" fontId="14" fillId="2" borderId="77" xfId="0" applyFont="1" applyFill="1" applyBorder="1" applyAlignment="1" applyProtection="1">
      <alignment horizontal="center" vertical="center" shrinkToFit="1"/>
      <protection hidden="1"/>
    </xf>
    <xf numFmtId="38" fontId="16" fillId="2" borderId="83" xfId="1" applyFont="1" applyFill="1" applyBorder="1" applyAlignment="1" applyProtection="1">
      <alignment horizontal="right" vertical="center" shrinkToFit="1"/>
      <protection hidden="1"/>
    </xf>
    <xf numFmtId="38" fontId="16" fillId="0" borderId="32" xfId="1" applyFont="1" applyBorder="1" applyAlignment="1" applyProtection="1">
      <alignment horizontal="right" vertical="center" shrinkToFit="1"/>
      <protection hidden="1"/>
    </xf>
    <xf numFmtId="10" fontId="16" fillId="0" borderId="33" xfId="0" applyNumberFormat="1" applyFont="1" applyBorder="1" applyAlignment="1" applyProtection="1">
      <alignment horizontal="center" vertical="center" shrinkToFit="1"/>
      <protection hidden="1"/>
    </xf>
    <xf numFmtId="10" fontId="16" fillId="0" borderId="103" xfId="0" applyNumberFormat="1" applyFont="1" applyBorder="1" applyAlignment="1" applyProtection="1">
      <alignment horizontal="center" vertical="center" shrinkToFit="1"/>
      <protection hidden="1"/>
    </xf>
    <xf numFmtId="38" fontId="16" fillId="0" borderId="14" xfId="1" applyFont="1" applyFill="1" applyBorder="1" applyAlignment="1" applyProtection="1">
      <alignment horizontal="right" vertical="center" shrinkToFit="1"/>
      <protection hidden="1"/>
    </xf>
    <xf numFmtId="38" fontId="16" fillId="0" borderId="34" xfId="1" applyFont="1" applyFill="1" applyBorder="1" applyAlignment="1" applyProtection="1">
      <alignment horizontal="center" vertical="center" shrinkToFit="1"/>
      <protection hidden="1"/>
    </xf>
    <xf numFmtId="0" fontId="12" fillId="0" borderId="35" xfId="0" applyFont="1" applyBorder="1" applyAlignment="1" applyProtection="1">
      <alignment horizontal="center" vertical="center" textRotation="255"/>
      <protection hidden="1"/>
    </xf>
    <xf numFmtId="0" fontId="11" fillId="5" borderId="86" xfId="0" applyFont="1" applyFill="1" applyBorder="1" applyAlignment="1" applyProtection="1">
      <alignment horizontal="center" vertical="center"/>
      <protection hidden="1"/>
    </xf>
    <xf numFmtId="0" fontId="14" fillId="2" borderId="87" xfId="0" applyFont="1" applyFill="1" applyBorder="1" applyAlignment="1" applyProtection="1">
      <alignment horizontal="center" vertical="center" shrinkToFit="1"/>
      <protection hidden="1"/>
    </xf>
    <xf numFmtId="38" fontId="16" fillId="2" borderId="78" xfId="1" applyFont="1" applyFill="1" applyBorder="1" applyAlignment="1" applyProtection="1">
      <alignment horizontal="right" vertical="center" shrinkToFit="1"/>
      <protection hidden="1"/>
    </xf>
    <xf numFmtId="38" fontId="16" fillId="0" borderId="70" xfId="1" applyFont="1" applyBorder="1" applyAlignment="1" applyProtection="1">
      <alignment horizontal="right" vertical="center" shrinkToFit="1"/>
      <protection hidden="1"/>
    </xf>
    <xf numFmtId="38" fontId="16" fillId="0" borderId="36" xfId="1" applyFont="1" applyBorder="1" applyAlignment="1" applyProtection="1">
      <alignment horizontal="right" vertical="center" shrinkToFit="1"/>
      <protection hidden="1"/>
    </xf>
    <xf numFmtId="10" fontId="17" fillId="0" borderId="36" xfId="0" applyNumberFormat="1" applyFont="1" applyBorder="1" applyAlignment="1" applyProtection="1">
      <alignment horizontal="center" vertical="center" shrinkToFit="1"/>
      <protection hidden="1"/>
    </xf>
    <xf numFmtId="10" fontId="17" fillId="0" borderId="37" xfId="0" applyNumberFormat="1" applyFont="1" applyBorder="1" applyAlignment="1" applyProtection="1">
      <alignment horizontal="center" vertical="center" shrinkToFit="1"/>
      <protection hidden="1"/>
    </xf>
    <xf numFmtId="38" fontId="16" fillId="0" borderId="38" xfId="1" applyFont="1" applyBorder="1" applyAlignment="1" applyProtection="1">
      <alignment horizontal="right" vertical="center" shrinkToFit="1"/>
      <protection hidden="1"/>
    </xf>
    <xf numFmtId="38" fontId="16" fillId="0" borderId="38" xfId="1" applyFont="1" applyBorder="1" applyAlignment="1" applyProtection="1">
      <alignment horizontal="center" vertical="center" shrinkToFit="1"/>
      <protection hidden="1"/>
    </xf>
    <xf numFmtId="38" fontId="16" fillId="0" borderId="37" xfId="1" applyFont="1" applyBorder="1" applyAlignment="1" applyProtection="1">
      <alignment horizontal="center" vertical="center" shrinkToFit="1"/>
      <protection hidden="1"/>
    </xf>
    <xf numFmtId="38" fontId="16" fillId="0" borderId="39" xfId="1" applyFont="1" applyBorder="1" applyAlignment="1" applyProtection="1">
      <alignment horizontal="right" vertical="center" shrinkToFit="1"/>
      <protection hidden="1"/>
    </xf>
    <xf numFmtId="0" fontId="18" fillId="0" borderId="40" xfId="0" applyFont="1" applyBorder="1" applyAlignment="1" applyProtection="1">
      <alignment horizontal="center" vertical="center"/>
      <protection hidden="1"/>
    </xf>
    <xf numFmtId="0" fontId="18" fillId="0" borderId="27" xfId="0" applyFont="1" applyBorder="1" applyAlignment="1" applyProtection="1">
      <alignment horizontal="center" vertical="center"/>
      <protection hidden="1"/>
    </xf>
    <xf numFmtId="0" fontId="10" fillId="0" borderId="27" xfId="0" applyFont="1" applyBorder="1" applyAlignment="1" applyProtection="1">
      <alignment horizontal="center" vertical="center" shrinkToFit="1"/>
      <protection hidden="1"/>
    </xf>
    <xf numFmtId="38" fontId="16" fillId="0" borderId="27" xfId="1" applyFont="1" applyBorder="1" applyAlignment="1" applyProtection="1">
      <alignment horizontal="right" vertical="center" shrinkToFit="1"/>
      <protection hidden="1"/>
    </xf>
    <xf numFmtId="38" fontId="33" fillId="0" borderId="27" xfId="1" applyFont="1" applyBorder="1" applyAlignment="1" applyProtection="1">
      <alignment horizontal="right" vertical="center" shrinkToFit="1"/>
      <protection hidden="1"/>
    </xf>
    <xf numFmtId="0" fontId="16" fillId="0" borderId="27" xfId="0" applyFont="1" applyBorder="1" applyAlignment="1" applyProtection="1">
      <alignment horizontal="center" vertical="center" shrinkToFit="1"/>
      <protection hidden="1"/>
    </xf>
    <xf numFmtId="0" fontId="16" fillId="0" borderId="41" xfId="0" applyFont="1" applyBorder="1" applyAlignment="1" applyProtection="1">
      <alignment horizontal="center" vertical="center" shrinkToFit="1"/>
      <protection hidden="1"/>
    </xf>
    <xf numFmtId="0" fontId="16" fillId="0" borderId="104" xfId="0" applyFont="1" applyBorder="1" applyAlignment="1" applyProtection="1">
      <alignment horizontal="center" vertical="center" shrinkToFit="1"/>
      <protection hidden="1"/>
    </xf>
    <xf numFmtId="0" fontId="16" fillId="0" borderId="42" xfId="0" applyFont="1" applyBorder="1" applyAlignment="1" applyProtection="1">
      <alignment horizontal="center" vertical="center" shrinkToFit="1"/>
      <protection hidden="1"/>
    </xf>
    <xf numFmtId="38" fontId="16" fillId="0" borderId="43" xfId="1" applyFont="1" applyBorder="1" applyAlignment="1" applyProtection="1">
      <alignment horizontal="right" vertical="center" shrinkToFit="1"/>
      <protection hidden="1"/>
    </xf>
    <xf numFmtId="38" fontId="16" fillId="0" borderId="116" xfId="1" applyFont="1" applyBorder="1" applyAlignment="1" applyProtection="1">
      <alignment horizontal="right" vertical="center" shrinkToFit="1"/>
      <protection hidden="1"/>
    </xf>
    <xf numFmtId="38" fontId="16" fillId="0" borderId="63" xfId="1" applyFont="1" applyBorder="1" applyAlignment="1" applyProtection="1">
      <alignment horizontal="right" vertical="center" shrinkToFit="1"/>
      <protection hidden="1"/>
    </xf>
    <xf numFmtId="0" fontId="18" fillId="0" borderId="0" xfId="0" applyFont="1" applyAlignment="1" applyProtection="1">
      <alignment horizontal="center" vertical="center"/>
      <protection hidden="1"/>
    </xf>
    <xf numFmtId="38" fontId="10" fillId="0" borderId="0" xfId="1" applyFont="1" applyAlignment="1" applyProtection="1">
      <alignment horizontal="right" vertical="center"/>
      <protection hidden="1"/>
    </xf>
    <xf numFmtId="0" fontId="19" fillId="0" borderId="0" xfId="0" applyFont="1" applyAlignment="1" applyProtection="1">
      <alignment horizontal="left" vertical="center" wrapText="1"/>
      <protection hidden="1"/>
    </xf>
    <xf numFmtId="0" fontId="19" fillId="0" borderId="0" xfId="0" applyFont="1" applyAlignment="1" applyProtection="1">
      <alignment vertical="center" wrapText="1"/>
      <protection hidden="1"/>
    </xf>
    <xf numFmtId="0" fontId="19" fillId="0" borderId="0" xfId="0" applyFont="1" applyProtection="1">
      <alignment vertical="center"/>
      <protection hidden="1"/>
    </xf>
    <xf numFmtId="0" fontId="19" fillId="0" borderId="0" xfId="0" applyFont="1" applyAlignment="1" applyProtection="1">
      <alignment horizontal="right" vertical="center"/>
      <protection hidden="1"/>
    </xf>
    <xf numFmtId="0" fontId="19" fillId="6" borderId="88" xfId="0" applyFont="1" applyFill="1" applyBorder="1" applyAlignment="1" applyProtection="1">
      <alignment vertical="center" wrapText="1"/>
      <protection hidden="1"/>
    </xf>
    <xf numFmtId="0" fontId="19" fillId="0" borderId="0" xfId="0" applyFont="1" applyBorder="1" applyAlignment="1" applyProtection="1">
      <alignment vertical="center" wrapText="1"/>
      <protection hidden="1"/>
    </xf>
    <xf numFmtId="0" fontId="36" fillId="0" borderId="0" xfId="0" applyFont="1" applyAlignment="1" applyProtection="1">
      <alignment horizontal="center" vertical="center"/>
      <protection hidden="1"/>
    </xf>
    <xf numFmtId="0" fontId="10" fillId="6" borderId="0" xfId="0" applyFont="1" applyFill="1" applyAlignment="1" applyProtection="1">
      <alignment horizontal="center" vertical="center"/>
      <protection hidden="1"/>
    </xf>
    <xf numFmtId="0" fontId="19" fillId="0" borderId="0" xfId="0" applyFont="1" applyAlignment="1" applyProtection="1">
      <protection hidden="1"/>
    </xf>
    <xf numFmtId="0" fontId="19" fillId="0" borderId="0" xfId="0" applyFont="1" applyBorder="1" applyAlignment="1" applyProtection="1">
      <protection hidden="1"/>
    </xf>
    <xf numFmtId="0" fontId="19" fillId="0" borderId="111" xfId="0" applyFont="1" applyBorder="1" applyAlignment="1" applyProtection="1">
      <protection hidden="1"/>
    </xf>
    <xf numFmtId="0" fontId="19" fillId="0" borderId="89" xfId="0" applyFont="1" applyBorder="1" applyAlignment="1" applyProtection="1">
      <alignment horizontal="right" vertical="center"/>
      <protection hidden="1"/>
    </xf>
    <xf numFmtId="0" fontId="19" fillId="7" borderId="84" xfId="0" applyFont="1" applyFill="1" applyBorder="1" applyAlignment="1" applyProtection="1">
      <protection hidden="1"/>
    </xf>
    <xf numFmtId="0" fontId="19" fillId="0" borderId="0" xfId="0" applyFont="1" applyAlignment="1" applyProtection="1">
      <alignment horizontal="center" vertical="center"/>
      <protection hidden="1"/>
    </xf>
    <xf numFmtId="0" fontId="21"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13" fillId="0" borderId="2" xfId="0" applyFont="1" applyBorder="1" applyAlignment="1" applyProtection="1">
      <alignment horizontal="center" vertical="center"/>
      <protection hidden="1"/>
    </xf>
    <xf numFmtId="0" fontId="13" fillId="0" borderId="5" xfId="0" applyFont="1" applyBorder="1" applyAlignment="1" applyProtection="1">
      <alignment horizontal="center" vertical="center"/>
      <protection hidden="1"/>
    </xf>
    <xf numFmtId="0" fontId="13" fillId="0" borderId="6" xfId="0" applyFont="1" applyBorder="1" applyAlignment="1" applyProtection="1">
      <alignment horizontal="center" vertical="center"/>
      <protection hidden="1"/>
    </xf>
    <xf numFmtId="0" fontId="13" fillId="0" borderId="5" xfId="0" applyFont="1" applyBorder="1" applyAlignment="1" applyProtection="1">
      <alignment horizontal="center" shrinkToFit="1"/>
      <protection hidden="1"/>
    </xf>
    <xf numFmtId="0" fontId="13" fillId="0" borderId="7" xfId="0" applyFont="1" applyBorder="1" applyAlignment="1" applyProtection="1">
      <alignment horizontal="center" vertical="center"/>
      <protection hidden="1"/>
    </xf>
    <xf numFmtId="0" fontId="13" fillId="0" borderId="114" xfId="0" applyFont="1" applyBorder="1" applyAlignment="1" applyProtection="1">
      <alignment horizontal="center" vertical="center"/>
      <protection hidden="1"/>
    </xf>
    <xf numFmtId="0" fontId="13" fillId="0" borderId="110" xfId="0" applyFont="1" applyBorder="1" applyAlignment="1" applyProtection="1">
      <alignment horizontal="center" vertical="center"/>
      <protection hidden="1"/>
    </xf>
    <xf numFmtId="0" fontId="13" fillId="0" borderId="27" xfId="0" applyFont="1" applyBorder="1" applyAlignment="1" applyProtection="1">
      <alignment horizontal="center" vertical="center"/>
      <protection hidden="1"/>
    </xf>
    <xf numFmtId="0" fontId="13" fillId="0" borderId="27" xfId="0" applyFont="1" applyBorder="1" applyAlignment="1" applyProtection="1">
      <alignment horizontal="center" vertical="center"/>
      <protection hidden="1"/>
    </xf>
    <xf numFmtId="0" fontId="13" fillId="0" borderId="98" xfId="0" applyFont="1" applyBorder="1" applyAlignment="1" applyProtection="1">
      <alignment horizontal="center" vertical="center"/>
      <protection hidden="1"/>
    </xf>
    <xf numFmtId="0" fontId="13" fillId="0" borderId="28" xfId="0" applyFont="1" applyBorder="1" applyAlignment="1" applyProtection="1">
      <alignment horizontal="center" vertical="center"/>
      <protection hidden="1"/>
    </xf>
    <xf numFmtId="0" fontId="13" fillId="0" borderId="28" xfId="0" applyFont="1" applyBorder="1" applyAlignment="1" applyProtection="1">
      <alignment horizontal="center" vertical="center" shrinkToFit="1"/>
      <protection hidden="1"/>
    </xf>
    <xf numFmtId="0" fontId="12" fillId="0" borderId="48" xfId="0" applyFont="1" applyBorder="1" applyAlignment="1" applyProtection="1">
      <alignment horizontal="center" vertical="center" textRotation="255"/>
      <protection hidden="1"/>
    </xf>
    <xf numFmtId="0" fontId="11" fillId="0" borderId="15" xfId="0" applyFont="1" applyBorder="1" applyAlignment="1" applyProtection="1">
      <alignment horizontal="center" vertical="center"/>
      <protection hidden="1"/>
    </xf>
    <xf numFmtId="0" fontId="10" fillId="0" borderId="45" xfId="0" applyFont="1" applyBorder="1" applyAlignment="1" applyProtection="1">
      <alignment horizontal="center" vertical="center" shrinkToFit="1"/>
      <protection hidden="1"/>
    </xf>
    <xf numFmtId="38" fontId="16" fillId="0" borderId="15" xfId="1" applyFont="1" applyBorder="1" applyAlignment="1" applyProtection="1">
      <alignment horizontal="right" vertical="center" shrinkToFit="1"/>
      <protection hidden="1"/>
    </xf>
    <xf numFmtId="38" fontId="16" fillId="0" borderId="26" xfId="1" applyFont="1" applyBorder="1" applyAlignment="1" applyProtection="1">
      <alignment horizontal="right" vertical="center" shrinkToFit="1"/>
      <protection hidden="1"/>
    </xf>
    <xf numFmtId="38" fontId="17" fillId="0" borderId="7" xfId="1" applyFont="1" applyFill="1" applyBorder="1" applyAlignment="1" applyProtection="1">
      <alignment horizontal="center" vertical="center" shrinkToFit="1"/>
      <protection hidden="1"/>
    </xf>
    <xf numFmtId="38" fontId="17" fillId="0" borderId="5" xfId="1" applyFont="1" applyFill="1" applyBorder="1" applyAlignment="1" applyProtection="1">
      <alignment horizontal="center" vertical="center" shrinkToFit="1"/>
      <protection hidden="1"/>
    </xf>
    <xf numFmtId="38" fontId="16" fillId="0" borderId="44" xfId="1" applyFont="1" applyFill="1" applyBorder="1" applyAlignment="1" applyProtection="1">
      <alignment horizontal="right" vertical="center" shrinkToFit="1"/>
      <protection hidden="1"/>
    </xf>
    <xf numFmtId="0" fontId="10" fillId="0" borderId="46" xfId="0" applyFont="1" applyBorder="1" applyAlignment="1" applyProtection="1">
      <alignment horizontal="center" vertical="center" shrinkToFit="1"/>
      <protection hidden="1"/>
    </xf>
    <xf numFmtId="38" fontId="16" fillId="0" borderId="16" xfId="1" applyFont="1" applyBorder="1" applyAlignment="1" applyProtection="1">
      <alignment horizontal="right" vertical="center" shrinkToFit="1"/>
      <protection hidden="1"/>
    </xf>
    <xf numFmtId="38" fontId="16" fillId="0" borderId="47" xfId="1" applyFont="1" applyBorder="1" applyAlignment="1" applyProtection="1">
      <alignment horizontal="right" vertical="center" shrinkToFit="1"/>
      <protection hidden="1"/>
    </xf>
    <xf numFmtId="38" fontId="17" fillId="0" borderId="26" xfId="1" applyFont="1" applyFill="1" applyBorder="1" applyAlignment="1" applyProtection="1">
      <alignment horizontal="center" vertical="center" shrinkToFit="1"/>
      <protection hidden="1"/>
    </xf>
    <xf numFmtId="38" fontId="17" fillId="0" borderId="14" xfId="1" applyFont="1" applyFill="1" applyBorder="1" applyAlignment="1" applyProtection="1">
      <alignment horizontal="center" vertical="center" shrinkToFit="1"/>
      <protection hidden="1"/>
    </xf>
    <xf numFmtId="38" fontId="16" fillId="0" borderId="22" xfId="1" applyFont="1" applyFill="1" applyBorder="1" applyAlignment="1" applyProtection="1">
      <alignment horizontal="right" vertical="center" shrinkToFit="1"/>
      <protection hidden="1"/>
    </xf>
    <xf numFmtId="0" fontId="16" fillId="0" borderId="23" xfId="0" applyFont="1" applyBorder="1" applyAlignment="1" applyProtection="1">
      <alignment horizontal="right" vertical="center" shrinkToFit="1"/>
      <protection hidden="1"/>
    </xf>
    <xf numFmtId="0" fontId="10" fillId="0" borderId="47" xfId="0" applyFont="1" applyBorder="1" applyAlignment="1" applyProtection="1">
      <alignment horizontal="center" vertical="center" shrinkToFit="1"/>
      <protection hidden="1"/>
    </xf>
    <xf numFmtId="38" fontId="16" fillId="0" borderId="28" xfId="1" applyFont="1" applyBorder="1" applyAlignment="1" applyProtection="1">
      <alignment horizontal="right" vertical="center" shrinkToFit="1"/>
      <protection hidden="1"/>
    </xf>
    <xf numFmtId="38" fontId="16" fillId="0" borderId="54" xfId="1" applyFont="1" applyBorder="1" applyAlignment="1" applyProtection="1">
      <alignment horizontal="right" vertical="center" shrinkToFit="1"/>
      <protection hidden="1"/>
    </xf>
    <xf numFmtId="38" fontId="35" fillId="0" borderId="26" xfId="1" applyFont="1" applyFill="1" applyBorder="1" applyAlignment="1" applyProtection="1">
      <alignment horizontal="center" vertical="center" shrinkToFit="1"/>
      <protection hidden="1"/>
    </xf>
    <xf numFmtId="38" fontId="35" fillId="0" borderId="14" xfId="1" applyFont="1" applyFill="1" applyBorder="1" applyAlignment="1" applyProtection="1">
      <alignment horizontal="center" vertical="center" shrinkToFit="1"/>
      <protection hidden="1"/>
    </xf>
    <xf numFmtId="0" fontId="16" fillId="0" borderId="28" xfId="0" applyFont="1" applyBorder="1" applyAlignment="1" applyProtection="1">
      <alignment horizontal="right" vertical="center" shrinkToFit="1"/>
      <protection hidden="1"/>
    </xf>
    <xf numFmtId="0" fontId="11" fillId="0" borderId="6" xfId="0" applyFont="1" applyFill="1" applyBorder="1" applyAlignment="1" applyProtection="1">
      <alignment horizontal="center" vertical="center" wrapText="1"/>
      <protection hidden="1"/>
    </xf>
    <xf numFmtId="0" fontId="10" fillId="0" borderId="8" xfId="0" applyFont="1" applyFill="1" applyBorder="1" applyAlignment="1" applyProtection="1">
      <alignment horizontal="center" vertical="center" shrinkToFit="1"/>
      <protection hidden="1"/>
    </xf>
    <xf numFmtId="38" fontId="16" fillId="0" borderId="49" xfId="1" applyFont="1" applyBorder="1" applyAlignment="1" applyProtection="1">
      <alignment horizontal="center" vertical="center" shrinkToFit="1"/>
      <protection hidden="1"/>
    </xf>
    <xf numFmtId="38" fontId="16" fillId="0" borderId="9" xfId="1" applyFont="1" applyFill="1" applyBorder="1" applyAlignment="1" applyProtection="1">
      <alignment horizontal="right" vertical="center" shrinkToFit="1"/>
      <protection hidden="1"/>
    </xf>
    <xf numFmtId="38" fontId="16" fillId="0" borderId="49" xfId="1" applyFont="1" applyFill="1" applyBorder="1" applyAlignment="1" applyProtection="1">
      <alignment horizontal="center" vertical="center" shrinkToFit="1"/>
      <protection hidden="1"/>
    </xf>
    <xf numFmtId="0" fontId="10" fillId="0" borderId="49" xfId="0" applyFont="1" applyBorder="1" applyAlignment="1" applyProtection="1">
      <alignment horizontal="center" vertical="center" shrinkToFit="1"/>
      <protection hidden="1"/>
    </xf>
    <xf numFmtId="0" fontId="11" fillId="0" borderId="15" xfId="0" applyFont="1" applyFill="1" applyBorder="1" applyAlignment="1" applyProtection="1">
      <alignment horizontal="center" vertical="center" wrapText="1"/>
      <protection hidden="1"/>
    </xf>
    <xf numFmtId="0" fontId="10" fillId="0" borderId="23" xfId="0" applyFont="1" applyFill="1" applyBorder="1" applyAlignment="1" applyProtection="1">
      <alignment horizontal="center" vertical="center" shrinkToFit="1"/>
      <protection hidden="1"/>
    </xf>
    <xf numFmtId="38" fontId="16" fillId="0" borderId="31" xfId="1" applyFont="1" applyBorder="1" applyAlignment="1" applyProtection="1">
      <alignment horizontal="center" vertical="center" shrinkToFit="1"/>
      <protection hidden="1"/>
    </xf>
    <xf numFmtId="38" fontId="16" fillId="0" borderId="23" xfId="1" applyFont="1" applyBorder="1" applyAlignment="1" applyProtection="1">
      <alignment horizontal="right" vertical="center" shrinkToFit="1"/>
      <protection hidden="1"/>
    </xf>
    <xf numFmtId="38" fontId="16" fillId="0" borderId="46" xfId="1" applyFont="1" applyBorder="1" applyAlignment="1" applyProtection="1">
      <alignment horizontal="right" vertical="center" shrinkToFit="1"/>
      <protection hidden="1"/>
    </xf>
    <xf numFmtId="38" fontId="16" fillId="0" borderId="32" xfId="1" applyFont="1" applyFill="1" applyBorder="1" applyAlignment="1" applyProtection="1">
      <alignment horizontal="right" vertical="center" shrinkToFit="1"/>
      <protection hidden="1"/>
    </xf>
    <xf numFmtId="0" fontId="10" fillId="0" borderId="31" xfId="0" applyFont="1" applyBorder="1" applyAlignment="1" applyProtection="1">
      <alignment horizontal="center" vertical="center" shrinkToFit="1"/>
      <protection hidden="1"/>
    </xf>
    <xf numFmtId="0" fontId="11" fillId="0" borderId="27" xfId="0" applyFont="1" applyFill="1" applyBorder="1" applyAlignment="1" applyProtection="1">
      <alignment horizontal="center" vertical="center" wrapText="1"/>
      <protection hidden="1"/>
    </xf>
    <xf numFmtId="0" fontId="10" fillId="0" borderId="98" xfId="0" applyFont="1" applyFill="1" applyBorder="1" applyAlignment="1" applyProtection="1">
      <alignment horizontal="center" vertical="center" shrinkToFit="1"/>
      <protection hidden="1"/>
    </xf>
    <xf numFmtId="38" fontId="16" fillId="0" borderId="98" xfId="1" applyFont="1" applyBorder="1" applyAlignment="1" applyProtection="1">
      <alignment horizontal="right" vertical="center" shrinkToFit="1"/>
      <protection hidden="1"/>
    </xf>
    <xf numFmtId="38" fontId="16" fillId="0" borderId="26" xfId="1" applyFont="1" applyFill="1" applyBorder="1" applyAlignment="1" applyProtection="1">
      <alignment horizontal="center" vertical="center" shrinkToFit="1"/>
      <protection hidden="1"/>
    </xf>
    <xf numFmtId="38" fontId="16" fillId="0" borderId="14" xfId="1" applyFont="1" applyFill="1" applyBorder="1" applyAlignment="1" applyProtection="1">
      <alignment horizontal="center" vertical="center" shrinkToFit="1"/>
      <protection hidden="1"/>
    </xf>
    <xf numFmtId="38" fontId="16" fillId="0" borderId="25" xfId="1" applyFont="1" applyFill="1" applyBorder="1" applyAlignment="1" applyProtection="1">
      <alignment horizontal="right" vertical="center" shrinkToFit="1"/>
      <protection hidden="1"/>
    </xf>
    <xf numFmtId="0" fontId="11" fillId="0" borderId="6" xfId="0" applyFont="1" applyFill="1" applyBorder="1" applyAlignment="1" applyProtection="1">
      <alignment horizontal="left" vertical="center" wrapText="1"/>
      <protection hidden="1"/>
    </xf>
    <xf numFmtId="38" fontId="16" fillId="0" borderId="30" xfId="1" applyFont="1" applyBorder="1" applyAlignment="1" applyProtection="1">
      <alignment horizontal="right" vertical="center" shrinkToFit="1"/>
      <protection hidden="1"/>
    </xf>
    <xf numFmtId="38" fontId="16" fillId="0" borderId="107" xfId="1" applyFont="1" applyBorder="1" applyAlignment="1" applyProtection="1">
      <alignment horizontal="right" vertical="center" shrinkToFit="1"/>
      <protection hidden="1"/>
    </xf>
    <xf numFmtId="0" fontId="11" fillId="0" borderId="15" xfId="0" applyFont="1" applyFill="1" applyBorder="1" applyAlignment="1" applyProtection="1">
      <alignment horizontal="left" vertical="center" wrapText="1"/>
      <protection hidden="1"/>
    </xf>
    <xf numFmtId="0" fontId="10" fillId="0" borderId="46" xfId="0" applyFont="1" applyFill="1" applyBorder="1" applyAlignment="1" applyProtection="1">
      <alignment horizontal="center" vertical="center" shrinkToFit="1"/>
      <protection hidden="1"/>
    </xf>
    <xf numFmtId="0" fontId="11" fillId="0" borderId="27" xfId="0" applyFont="1" applyFill="1" applyBorder="1" applyAlignment="1" applyProtection="1">
      <alignment horizontal="left" vertical="center" wrapText="1"/>
      <protection hidden="1"/>
    </xf>
    <xf numFmtId="0" fontId="10" fillId="0" borderId="54" xfId="0" applyFont="1" applyFill="1" applyBorder="1" applyAlignment="1" applyProtection="1">
      <alignment horizontal="center" vertical="center" shrinkToFit="1"/>
      <protection hidden="1"/>
    </xf>
    <xf numFmtId="38" fontId="16" fillId="0" borderId="115" xfId="1" applyFont="1" applyBorder="1" applyAlignment="1" applyProtection="1">
      <alignment horizontal="center" vertical="center" shrinkToFit="1"/>
      <protection hidden="1"/>
    </xf>
    <xf numFmtId="0" fontId="10" fillId="0" borderId="115" xfId="0" applyFont="1" applyBorder="1" applyAlignment="1" applyProtection="1">
      <alignment horizontal="center" vertical="center" shrinkToFit="1"/>
      <protection hidden="1"/>
    </xf>
    <xf numFmtId="0" fontId="11" fillId="0" borderId="6" xfId="0" applyFont="1" applyBorder="1" applyAlignment="1" applyProtection="1">
      <alignment horizontal="center" vertical="center" wrapText="1"/>
      <protection hidden="1"/>
    </xf>
    <xf numFmtId="0" fontId="10" fillId="0" borderId="45" xfId="0" applyFont="1" applyFill="1" applyBorder="1" applyAlignment="1" applyProtection="1">
      <alignment horizontal="center" vertical="center" shrinkToFit="1"/>
      <protection hidden="1"/>
    </xf>
    <xf numFmtId="0" fontId="16" fillId="0" borderId="30" xfId="0" applyFont="1" applyBorder="1" applyAlignment="1" applyProtection="1">
      <alignment horizontal="right" vertical="center" shrinkToFit="1"/>
      <protection hidden="1"/>
    </xf>
    <xf numFmtId="0" fontId="12" fillId="0" borderId="50" xfId="0" applyFont="1" applyBorder="1" applyAlignment="1" applyProtection="1">
      <alignment horizontal="center" vertical="center" textRotation="255"/>
      <protection hidden="1"/>
    </xf>
    <xf numFmtId="0" fontId="11" fillId="0" borderId="33" xfId="0" applyFont="1" applyBorder="1" applyAlignment="1" applyProtection="1">
      <alignment horizontal="center" vertical="center"/>
      <protection hidden="1"/>
    </xf>
    <xf numFmtId="38" fontId="16" fillId="0" borderId="34" xfId="1" applyFont="1" applyBorder="1" applyAlignment="1" applyProtection="1">
      <alignment horizontal="center" vertical="center" shrinkToFit="1"/>
      <protection hidden="1"/>
    </xf>
    <xf numFmtId="38" fontId="17" fillId="0" borderId="45" xfId="1" applyFont="1" applyFill="1" applyBorder="1" applyAlignment="1" applyProtection="1">
      <alignment horizontal="center" vertical="center" shrinkToFit="1"/>
      <protection hidden="1"/>
    </xf>
    <xf numFmtId="38" fontId="17" fillId="0" borderId="44" xfId="1" applyFont="1" applyFill="1" applyBorder="1" applyAlignment="1" applyProtection="1">
      <alignment horizontal="center" vertical="center" shrinkToFit="1"/>
      <protection hidden="1"/>
    </xf>
    <xf numFmtId="38" fontId="16" fillId="0" borderId="99" xfId="1" applyFont="1" applyFill="1" applyBorder="1" applyAlignment="1" applyProtection="1">
      <alignment horizontal="right" vertical="center" shrinkToFit="1"/>
      <protection hidden="1"/>
    </xf>
    <xf numFmtId="38" fontId="16" fillId="0" borderId="52" xfId="1" applyFont="1" applyFill="1" applyBorder="1" applyAlignment="1" applyProtection="1">
      <alignment horizontal="center" vertical="center" shrinkToFit="1"/>
      <protection hidden="1"/>
    </xf>
    <xf numFmtId="0" fontId="16" fillId="0" borderId="51" xfId="0" applyFont="1" applyBorder="1" applyAlignment="1" applyProtection="1">
      <alignment horizontal="right" vertical="center" shrinkToFit="1"/>
      <protection hidden="1"/>
    </xf>
    <xf numFmtId="0" fontId="18" fillId="0" borderId="53"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0" fillId="0" borderId="54" xfId="0" applyFont="1" applyBorder="1" applyAlignment="1" applyProtection="1">
      <alignment horizontal="center" vertical="center"/>
      <protection hidden="1"/>
    </xf>
    <xf numFmtId="176" fontId="16" fillId="0" borderId="98" xfId="0" applyNumberFormat="1" applyFont="1" applyBorder="1" applyAlignment="1" applyProtection="1">
      <alignment vertical="center" shrinkToFit="1"/>
      <protection hidden="1"/>
    </xf>
    <xf numFmtId="176" fontId="16" fillId="0" borderId="100" xfId="0" applyNumberFormat="1" applyFont="1" applyBorder="1" applyAlignment="1" applyProtection="1">
      <alignment vertical="center" shrinkToFit="1"/>
      <protection hidden="1"/>
    </xf>
    <xf numFmtId="0" fontId="24" fillId="0" borderId="0" xfId="0" applyFont="1" applyAlignment="1" applyProtection="1">
      <alignment horizontal="left" vertical="center"/>
      <protection hidden="1"/>
    </xf>
    <xf numFmtId="0" fontId="24" fillId="0" borderId="23" xfId="0" applyFont="1" applyBorder="1" applyAlignment="1" applyProtection="1">
      <alignment horizontal="center" vertical="center"/>
      <protection hidden="1"/>
    </xf>
    <xf numFmtId="0" fontId="25" fillId="0" borderId="59" xfId="0" applyFont="1" applyBorder="1" applyAlignment="1" applyProtection="1">
      <alignment vertical="center"/>
      <protection hidden="1"/>
    </xf>
    <xf numFmtId="0" fontId="25" fillId="0" borderId="22" xfId="0" applyFont="1" applyBorder="1" applyAlignment="1" applyProtection="1">
      <alignment vertical="center"/>
      <protection hidden="1"/>
    </xf>
    <xf numFmtId="0" fontId="27" fillId="0" borderId="23" xfId="0" applyFont="1" applyBorder="1" applyAlignment="1" applyProtection="1">
      <alignment horizontal="center" vertical="center"/>
      <protection hidden="1"/>
    </xf>
    <xf numFmtId="0" fontId="27" fillId="0" borderId="46"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38" fontId="28" fillId="0" borderId="23" xfId="1" applyFont="1" applyBorder="1" applyAlignment="1" applyProtection="1">
      <alignment horizontal="right" vertical="center"/>
      <protection hidden="1"/>
    </xf>
    <xf numFmtId="0" fontId="24" fillId="0" borderId="46" xfId="0" applyFont="1" applyBorder="1" applyAlignment="1" applyProtection="1">
      <alignment horizontal="center" vertical="center"/>
      <protection hidden="1"/>
    </xf>
    <xf numFmtId="0" fontId="24" fillId="0" borderId="22" xfId="0" applyFont="1" applyBorder="1" applyAlignment="1" applyProtection="1">
      <alignment horizontal="center" vertical="center"/>
      <protection hidden="1"/>
    </xf>
    <xf numFmtId="0" fontId="13" fillId="0" borderId="56" xfId="0" applyFont="1" applyBorder="1" applyAlignment="1" applyProtection="1">
      <alignment horizontal="center" vertical="center"/>
      <protection hidden="1"/>
    </xf>
    <xf numFmtId="0" fontId="13" fillId="0" borderId="30" xfId="0" applyFont="1" applyBorder="1" applyAlignment="1" applyProtection="1">
      <alignment horizontal="center" vertical="center"/>
      <protection hidden="1"/>
    </xf>
    <xf numFmtId="0" fontId="13" fillId="0" borderId="6" xfId="0" applyFont="1" applyBorder="1" applyAlignment="1" applyProtection="1">
      <alignment horizontal="center"/>
      <protection hidden="1"/>
    </xf>
    <xf numFmtId="0" fontId="13" fillId="0" borderId="58" xfId="0" applyFont="1" applyBorder="1" applyAlignment="1" applyProtection="1">
      <alignment horizontal="center" vertical="center"/>
      <protection hidden="1"/>
    </xf>
    <xf numFmtId="0" fontId="13" fillId="0" borderId="23" xfId="0" applyFont="1" applyBorder="1" applyAlignment="1" applyProtection="1">
      <alignment horizontal="center" vertical="center"/>
      <protection hidden="1"/>
    </xf>
    <xf numFmtId="0" fontId="13" fillId="0" borderId="33" xfId="0" applyFont="1" applyBorder="1" applyAlignment="1" applyProtection="1">
      <alignment horizontal="center" vertical="center"/>
      <protection hidden="1"/>
    </xf>
    <xf numFmtId="0" fontId="13" fillId="0" borderId="33" xfId="0" applyFont="1" applyBorder="1" applyAlignment="1" applyProtection="1">
      <alignment horizontal="center"/>
      <protection hidden="1"/>
    </xf>
    <xf numFmtId="0" fontId="13" fillId="0" borderId="45" xfId="0" applyFont="1" applyBorder="1" applyAlignment="1" applyProtection="1">
      <alignment horizontal="center" vertical="center"/>
      <protection hidden="1"/>
    </xf>
    <xf numFmtId="0" fontId="13" fillId="0" borderId="44" xfId="0" applyFont="1" applyBorder="1" applyAlignment="1" applyProtection="1">
      <alignment horizontal="center" vertical="center"/>
      <protection hidden="1"/>
    </xf>
    <xf numFmtId="0" fontId="11" fillId="0" borderId="60" xfId="0" applyFont="1" applyBorder="1" applyAlignment="1" applyProtection="1">
      <alignment horizontal="center" vertical="center"/>
      <protection hidden="1"/>
    </xf>
    <xf numFmtId="0" fontId="12" fillId="0" borderId="53" xfId="0" applyFont="1" applyBorder="1" applyAlignment="1" applyProtection="1">
      <alignment horizontal="center" vertical="center"/>
      <protection hidden="1"/>
    </xf>
    <xf numFmtId="0" fontId="12" fillId="0" borderId="28" xfId="0" applyFont="1" applyBorder="1" applyAlignment="1" applyProtection="1">
      <alignment horizontal="center" vertical="center"/>
      <protection hidden="1"/>
    </xf>
    <xf numFmtId="38" fontId="16" fillId="0" borderId="27" xfId="1" applyFont="1" applyBorder="1" applyAlignment="1" applyProtection="1">
      <alignment horizontal="center" vertical="center" shrinkToFit="1"/>
      <protection hidden="1"/>
    </xf>
    <xf numFmtId="38" fontId="16" fillId="0" borderId="27" xfId="1" applyFont="1" applyBorder="1" applyAlignment="1" applyProtection="1">
      <alignment horizontal="center" vertical="center" shrinkToFit="1"/>
      <protection hidden="1"/>
    </xf>
    <xf numFmtId="10" fontId="16" fillId="0" borderId="54" xfId="0" applyNumberFormat="1" applyFont="1" applyBorder="1" applyAlignment="1" applyProtection="1">
      <alignment horizontal="center" vertical="center"/>
      <protection hidden="1"/>
    </xf>
    <xf numFmtId="10" fontId="16" fillId="0" borderId="55" xfId="0" applyNumberFormat="1" applyFont="1" applyBorder="1" applyAlignment="1" applyProtection="1">
      <alignment horizontal="center" vertical="center"/>
      <protection hidden="1"/>
    </xf>
    <xf numFmtId="38" fontId="16" fillId="0" borderId="43" xfId="1" applyFont="1" applyFill="1" applyBorder="1" applyAlignment="1" applyProtection="1">
      <alignment horizontal="right" vertical="center" shrinkToFit="1"/>
      <protection hidden="1"/>
    </xf>
    <xf numFmtId="38" fontId="16" fillId="0" borderId="116" xfId="1" applyFont="1" applyFill="1" applyBorder="1" applyAlignment="1" applyProtection="1">
      <alignment horizontal="right" vertical="center" shrinkToFit="1"/>
      <protection hidden="1"/>
    </xf>
    <xf numFmtId="0" fontId="16" fillId="0" borderId="0" xfId="0" applyFont="1" applyAlignment="1" applyProtection="1">
      <alignment horizontal="center" vertical="center"/>
      <protection hidden="1"/>
    </xf>
    <xf numFmtId="38" fontId="16" fillId="0" borderId="0" xfId="1" applyFont="1" applyAlignment="1" applyProtection="1">
      <alignment horizontal="right" vertical="center"/>
      <protection hidden="1"/>
    </xf>
    <xf numFmtId="0" fontId="10" fillId="0" borderId="47" xfId="0" applyFont="1" applyBorder="1" applyAlignment="1" applyProtection="1">
      <alignment horizontal="center" vertical="top"/>
      <protection hidden="1"/>
    </xf>
    <xf numFmtId="0" fontId="10" fillId="0" borderId="37" xfId="0" applyFont="1" applyBorder="1" applyAlignment="1" applyProtection="1">
      <alignment horizontal="center" vertical="top"/>
      <protection hidden="1"/>
    </xf>
    <xf numFmtId="0" fontId="16" fillId="0" borderId="37" xfId="0" applyFont="1" applyBorder="1" applyAlignment="1" applyProtection="1">
      <alignment horizontal="center" vertical="center"/>
      <protection hidden="1"/>
    </xf>
    <xf numFmtId="0" fontId="16" fillId="0" borderId="37" xfId="0" applyFont="1" applyBorder="1" applyAlignment="1" applyProtection="1">
      <alignment horizontal="left" vertical="center"/>
      <protection hidden="1"/>
    </xf>
    <xf numFmtId="0" fontId="16" fillId="0" borderId="32" xfId="0" applyFont="1" applyBorder="1" applyAlignment="1" applyProtection="1">
      <alignment horizontal="center" vertical="center"/>
      <protection hidden="1"/>
    </xf>
    <xf numFmtId="0" fontId="29" fillId="0" borderId="61" xfId="0" applyFont="1" applyBorder="1" applyAlignment="1" applyProtection="1">
      <alignment horizontal="center" vertical="center"/>
      <protection hidden="1"/>
    </xf>
    <xf numFmtId="0" fontId="29" fillId="0" borderId="105" xfId="0" applyFont="1" applyBorder="1" applyAlignment="1" applyProtection="1">
      <alignment horizontal="center" vertical="center"/>
      <protection hidden="1"/>
    </xf>
    <xf numFmtId="0" fontId="29" fillId="0" borderId="62" xfId="0" applyFont="1" applyBorder="1" applyAlignment="1" applyProtection="1">
      <alignment horizontal="center" vertical="center"/>
      <protection hidden="1"/>
    </xf>
    <xf numFmtId="38" fontId="16" fillId="0" borderId="18" xfId="1" applyFont="1" applyBorder="1" applyAlignment="1" applyProtection="1">
      <alignment horizontal="right" vertical="center" shrinkToFit="1"/>
      <protection hidden="1"/>
    </xf>
    <xf numFmtId="0" fontId="10" fillId="0" borderId="26" xfId="0" applyFont="1" applyBorder="1" applyAlignment="1" applyProtection="1">
      <alignment horizontal="center" vertical="center"/>
      <protection hidden="1"/>
    </xf>
    <xf numFmtId="0" fontId="30" fillId="0" borderId="14" xfId="0" applyFont="1" applyBorder="1" applyAlignment="1" applyProtection="1">
      <alignment horizontal="center" vertical="center"/>
      <protection hidden="1"/>
    </xf>
    <xf numFmtId="0" fontId="29" fillId="2" borderId="43" xfId="0" applyFont="1" applyFill="1" applyBorder="1" applyAlignment="1" applyProtection="1">
      <alignment horizontal="center" vertical="center"/>
      <protection hidden="1"/>
    </xf>
    <xf numFmtId="0" fontId="29" fillId="2" borderId="64" xfId="0" applyFont="1" applyFill="1" applyBorder="1" applyAlignment="1" applyProtection="1">
      <alignment horizontal="center" vertical="center"/>
      <protection hidden="1"/>
    </xf>
    <xf numFmtId="0" fontId="29" fillId="2" borderId="63" xfId="0" applyFont="1" applyFill="1" applyBorder="1" applyAlignment="1" applyProtection="1">
      <alignment horizontal="center" vertical="center"/>
      <protection hidden="1"/>
    </xf>
    <xf numFmtId="38" fontId="10" fillId="2" borderId="43" xfId="1" applyFont="1" applyFill="1" applyBorder="1" applyAlignment="1" applyProtection="1">
      <alignment horizontal="right" vertical="center" shrinkToFit="1"/>
      <protection hidden="1"/>
    </xf>
    <xf numFmtId="38" fontId="10" fillId="2" borderId="64" xfId="1" applyFont="1" applyFill="1" applyBorder="1" applyAlignment="1" applyProtection="1">
      <alignment horizontal="right" vertical="center" shrinkToFit="1"/>
      <protection hidden="1"/>
    </xf>
    <xf numFmtId="38" fontId="16" fillId="2" borderId="63" xfId="1" applyFont="1" applyFill="1" applyBorder="1" applyAlignment="1" applyProtection="1">
      <alignment horizontal="right" vertical="center" shrinkToFit="1"/>
      <protection hidden="1"/>
    </xf>
    <xf numFmtId="0" fontId="30" fillId="0" borderId="45" xfId="0" applyFont="1" applyBorder="1" applyAlignment="1" applyProtection="1">
      <alignment horizontal="center" vertical="center"/>
      <protection hidden="1"/>
    </xf>
    <xf numFmtId="0" fontId="10" fillId="0" borderId="65" xfId="0" applyFont="1" applyBorder="1" applyAlignment="1" applyProtection="1">
      <alignment horizontal="center" vertical="center"/>
      <protection hidden="1"/>
    </xf>
    <xf numFmtId="0" fontId="10" fillId="0" borderId="44" xfId="0" applyFont="1" applyBorder="1" applyAlignment="1" applyProtection="1">
      <alignment horizontal="center" vertical="center"/>
      <protection hidden="1"/>
    </xf>
    <xf numFmtId="0" fontId="14" fillId="0" borderId="66" xfId="0" applyFont="1" applyBorder="1" applyAlignment="1" applyProtection="1">
      <alignment horizontal="center" vertical="center"/>
      <protection hidden="1"/>
    </xf>
    <xf numFmtId="0" fontId="14" fillId="0" borderId="106" xfId="0" applyFont="1" applyBorder="1" applyAlignment="1" applyProtection="1">
      <alignment horizontal="center" vertical="center"/>
      <protection hidden="1"/>
    </xf>
    <xf numFmtId="0" fontId="14" fillId="0" borderId="67" xfId="0" applyFont="1" applyBorder="1" applyAlignment="1" applyProtection="1">
      <alignment horizontal="center" vertical="center"/>
      <protection hidden="1"/>
    </xf>
    <xf numFmtId="0" fontId="10" fillId="0" borderId="68" xfId="0" applyFont="1" applyBorder="1" applyAlignment="1" applyProtection="1">
      <alignment horizontal="right" vertical="center" shrinkToFit="1"/>
      <protection hidden="1"/>
    </xf>
    <xf numFmtId="0" fontId="10" fillId="0" borderId="35" xfId="0" applyFont="1" applyBorder="1" applyAlignment="1" applyProtection="1">
      <alignment horizontal="right" vertical="center" shrinkToFit="1"/>
      <protection hidden="1"/>
    </xf>
    <xf numFmtId="38" fontId="10" fillId="0" borderId="35" xfId="1" applyFont="1" applyBorder="1" applyAlignment="1" applyProtection="1">
      <alignment horizontal="right" vertical="center" shrinkToFit="1"/>
      <protection hidden="1"/>
    </xf>
    <xf numFmtId="0" fontId="30" fillId="0" borderId="0" xfId="0" applyFont="1" applyAlignment="1" applyProtection="1">
      <alignment horizontal="center" vertical="center"/>
      <protection hidden="1"/>
    </xf>
    <xf numFmtId="0" fontId="11" fillId="0" borderId="0" xfId="0" applyFont="1" applyAlignment="1" applyProtection="1">
      <alignment horizontal="left" vertical="center"/>
      <protection hidden="1"/>
    </xf>
    <xf numFmtId="0" fontId="13" fillId="0" borderId="0" xfId="0" applyFont="1" applyAlignment="1" applyProtection="1">
      <alignment horizontal="right" vertical="center"/>
      <protection hidden="1"/>
    </xf>
    <xf numFmtId="0" fontId="13"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27" fillId="0" borderId="0" xfId="0" applyFont="1" applyAlignment="1" applyProtection="1">
      <alignment horizontal="center" vertical="center"/>
      <protection hidden="1"/>
    </xf>
    <xf numFmtId="0" fontId="11" fillId="0" borderId="0" xfId="0" applyFont="1" applyAlignment="1" applyProtection="1">
      <alignment horizontal="right" vertical="center"/>
      <protection hidden="1"/>
    </xf>
    <xf numFmtId="0" fontId="31" fillId="0" borderId="0" xfId="0"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14" fillId="0" borderId="0" xfId="0" applyFont="1" applyAlignment="1" applyProtection="1">
      <alignment horizontal="center" vertical="center"/>
      <protection hidden="1"/>
    </xf>
    <xf numFmtId="0" fontId="22" fillId="0" borderId="0" xfId="0" applyFont="1" applyAlignment="1" applyProtection="1">
      <alignment horizontal="right" vertical="center"/>
      <protection hidden="1"/>
    </xf>
    <xf numFmtId="0" fontId="0" fillId="0" borderId="0" xfId="0" applyAlignment="1" applyProtection="1">
      <protection hidden="1"/>
    </xf>
    <xf numFmtId="0" fontId="9" fillId="2" borderId="84" xfId="0" applyFont="1" applyFill="1" applyBorder="1" applyAlignment="1" applyProtection="1">
      <alignment horizontal="center" vertical="center"/>
      <protection locked="0" hidden="1"/>
    </xf>
    <xf numFmtId="0" fontId="14" fillId="2" borderId="73" xfId="0" applyFont="1" applyFill="1" applyBorder="1" applyAlignment="1" applyProtection="1">
      <alignment horizontal="center" vertical="center" shrinkToFit="1"/>
      <protection locked="0" hidden="1"/>
    </xf>
    <xf numFmtId="38" fontId="16" fillId="2" borderId="79" xfId="1" applyFont="1" applyFill="1" applyBorder="1" applyAlignment="1" applyProtection="1">
      <alignment horizontal="right" vertical="center" shrinkToFit="1"/>
      <protection locked="0" hidden="1"/>
    </xf>
    <xf numFmtId="0" fontId="14" fillId="2" borderId="72" xfId="0" applyFont="1" applyFill="1" applyBorder="1" applyAlignment="1" applyProtection="1">
      <alignment horizontal="center" vertical="center" shrinkToFit="1"/>
      <protection locked="0" hidden="1"/>
    </xf>
    <xf numFmtId="38" fontId="16" fillId="2" borderId="80" xfId="1" applyFont="1" applyFill="1" applyBorder="1" applyAlignment="1" applyProtection="1">
      <alignment horizontal="right" vertical="center" shrinkToFit="1"/>
      <protection locked="0" hidden="1"/>
    </xf>
    <xf numFmtId="0" fontId="14" fillId="2" borderId="74" xfId="0" applyFont="1" applyFill="1" applyBorder="1" applyAlignment="1" applyProtection="1">
      <alignment horizontal="center" vertical="center" shrinkToFit="1"/>
      <protection locked="0" hidden="1"/>
    </xf>
    <xf numFmtId="38" fontId="16" fillId="2" borderId="81" xfId="1" applyFont="1" applyFill="1" applyBorder="1" applyAlignment="1" applyProtection="1">
      <alignment horizontal="right" vertical="center" shrinkToFit="1"/>
      <protection locked="0" hidden="1"/>
    </xf>
    <xf numFmtId="0" fontId="14" fillId="2" borderId="75" xfId="0" applyFont="1" applyFill="1" applyBorder="1" applyAlignment="1" applyProtection="1">
      <alignment horizontal="center" vertical="center" shrinkToFit="1"/>
      <protection locked="0" hidden="1"/>
    </xf>
    <xf numFmtId="38" fontId="16" fillId="2" borderId="82" xfId="1" applyFont="1" applyFill="1" applyBorder="1" applyAlignment="1" applyProtection="1">
      <alignment horizontal="right" vertical="center" shrinkToFit="1"/>
      <protection locked="0" hidden="1"/>
    </xf>
    <xf numFmtId="0" fontId="14" fillId="2" borderId="94" xfId="0" applyFont="1" applyFill="1" applyBorder="1" applyAlignment="1" applyProtection="1">
      <alignment horizontal="center" vertical="center" shrinkToFit="1"/>
      <protection locked="0" hidden="1"/>
    </xf>
    <xf numFmtId="38" fontId="16" fillId="2" borderId="95" xfId="1" applyFont="1" applyFill="1" applyBorder="1" applyAlignment="1" applyProtection="1">
      <alignment horizontal="right" vertical="center" shrinkToFit="1"/>
      <protection locked="0" hidden="1"/>
    </xf>
    <xf numFmtId="0" fontId="14" fillId="2" borderId="108" xfId="0" applyFont="1" applyFill="1" applyBorder="1" applyAlignment="1" applyProtection="1">
      <alignment horizontal="center" vertical="center" shrinkToFit="1"/>
      <protection locked="0" hidden="1"/>
    </xf>
    <xf numFmtId="38" fontId="16" fillId="2" borderId="109" xfId="1" applyFont="1" applyFill="1" applyBorder="1" applyAlignment="1" applyProtection="1">
      <alignment horizontal="right" vertical="center" shrinkToFit="1"/>
      <protection locked="0" hidden="1"/>
    </xf>
    <xf numFmtId="0" fontId="14" fillId="2" borderId="76" xfId="0" applyFont="1" applyFill="1" applyBorder="1" applyAlignment="1" applyProtection="1">
      <alignment horizontal="center" vertical="center" shrinkToFit="1"/>
      <protection locked="0" hidden="1"/>
    </xf>
    <xf numFmtId="0" fontId="14" fillId="2" borderId="77" xfId="0" applyFont="1" applyFill="1" applyBorder="1" applyAlignment="1" applyProtection="1">
      <alignment horizontal="center" vertical="center" shrinkToFit="1"/>
      <protection locked="0" hidden="1"/>
    </xf>
    <xf numFmtId="38" fontId="16" fillId="2" borderId="83" xfId="1" applyFont="1" applyFill="1" applyBorder="1" applyAlignment="1" applyProtection="1">
      <alignment horizontal="right" vertical="center" shrinkToFit="1"/>
      <protection locked="0" hidden="1"/>
    </xf>
    <xf numFmtId="0" fontId="14" fillId="2" borderId="87" xfId="0" applyFont="1" applyFill="1" applyBorder="1" applyAlignment="1" applyProtection="1">
      <alignment horizontal="center" vertical="center" shrinkToFit="1"/>
      <protection locked="0" hidden="1"/>
    </xf>
    <xf numFmtId="38" fontId="16" fillId="2" borderId="78" xfId="1" applyFont="1" applyFill="1" applyBorder="1" applyAlignment="1" applyProtection="1">
      <alignment horizontal="right" vertical="center" shrinkToFit="1"/>
      <protection locked="0" hidden="1"/>
    </xf>
    <xf numFmtId="0" fontId="19" fillId="6" borderId="88" xfId="0" applyFont="1" applyFill="1" applyBorder="1" applyAlignment="1" applyProtection="1">
      <alignment vertical="center" wrapText="1"/>
      <protection locked="0" hidden="1"/>
    </xf>
    <xf numFmtId="0" fontId="19" fillId="7" borderId="84" xfId="0" applyFont="1" applyFill="1" applyBorder="1" applyAlignment="1" applyProtection="1">
      <protection locked="0"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6907-F340-41AD-AA11-12BC2E33B3F1}">
  <sheetPr>
    <tabColor rgb="FFFFFF00"/>
    <pageSetUpPr fitToPage="1"/>
  </sheetPr>
  <dimension ref="A1:Q73"/>
  <sheetViews>
    <sheetView tabSelected="1" zoomScaleNormal="100" workbookViewId="0">
      <selection activeCell="C5" sqref="C5"/>
    </sheetView>
  </sheetViews>
  <sheetFormatPr defaultColWidth="8.875" defaultRowHeight="13.5" x14ac:dyDescent="0.15"/>
  <cols>
    <col min="1" max="3" width="8.875" style="297"/>
    <col min="4" max="4" width="11.5" style="297" bestFit="1" customWidth="1"/>
    <col min="5" max="5" width="9.5" style="297" bestFit="1" customWidth="1"/>
    <col min="6" max="6" width="11.625" style="297" customWidth="1"/>
    <col min="7" max="9" width="8.625" style="297" customWidth="1"/>
    <col min="10" max="11" width="8.5" style="297" customWidth="1"/>
    <col min="12" max="13" width="8.625" style="297" customWidth="1"/>
    <col min="14" max="14" width="8.375" style="297" customWidth="1"/>
    <col min="15" max="15" width="9.5" style="297" customWidth="1"/>
    <col min="16" max="16384" width="8.875" style="297"/>
  </cols>
  <sheetData>
    <row r="1" spans="1:15" s="2" customFormat="1" ht="24" x14ac:dyDescent="0.15">
      <c r="A1" s="1" t="s">
        <v>50</v>
      </c>
      <c r="B1" s="1"/>
      <c r="C1" s="1"/>
      <c r="D1" s="1"/>
      <c r="E1" s="1"/>
      <c r="F1" s="1"/>
      <c r="G1" s="1"/>
      <c r="H1" s="1"/>
      <c r="I1" s="1"/>
      <c r="J1" s="1"/>
      <c r="K1" s="1"/>
      <c r="L1" s="1"/>
      <c r="M1" s="1"/>
      <c r="N1" s="1"/>
      <c r="O1" s="1"/>
    </row>
    <row r="2" spans="1:15" s="2" customFormat="1" ht="5.25" customHeight="1" x14ac:dyDescent="0.15">
      <c r="A2" s="3"/>
      <c r="B2" s="3"/>
      <c r="C2" s="3"/>
      <c r="D2" s="3"/>
      <c r="E2" s="3"/>
      <c r="F2" s="3"/>
      <c r="G2" s="3"/>
      <c r="H2" s="3"/>
      <c r="I2" s="3"/>
      <c r="J2" s="3"/>
      <c r="K2" s="3"/>
      <c r="L2" s="3"/>
      <c r="M2" s="3"/>
      <c r="N2" s="3"/>
      <c r="O2" s="3"/>
    </row>
    <row r="3" spans="1:15" s="2" customFormat="1" ht="18.75" x14ac:dyDescent="0.15">
      <c r="A3" s="4" t="s">
        <v>0</v>
      </c>
      <c r="B3" s="3"/>
      <c r="C3" s="3"/>
      <c r="D3" s="3"/>
      <c r="E3" s="3"/>
      <c r="F3" s="3"/>
      <c r="G3" s="3"/>
      <c r="H3" s="3"/>
      <c r="I3" s="3"/>
      <c r="J3" s="3"/>
      <c r="K3" s="3"/>
      <c r="L3" s="3"/>
      <c r="M3" s="3"/>
      <c r="N3" s="3"/>
      <c r="O3" s="3"/>
    </row>
    <row r="4" spans="1:15" s="2" customFormat="1" ht="4.5" customHeight="1" thickBot="1" x14ac:dyDescent="0.2">
      <c r="A4" s="3"/>
      <c r="B4" s="3"/>
      <c r="C4" s="3"/>
      <c r="D4" s="3"/>
      <c r="E4" s="3"/>
      <c r="F4" s="3"/>
      <c r="G4" s="3"/>
      <c r="H4" s="3"/>
      <c r="I4" s="3"/>
      <c r="J4" s="3"/>
      <c r="K4" s="3"/>
      <c r="L4" s="3"/>
      <c r="M4" s="3"/>
      <c r="N4" s="3"/>
      <c r="O4" s="3"/>
    </row>
    <row r="5" spans="1:15" s="8" customFormat="1" ht="15.75" customHeight="1" thickTop="1" thickBot="1" x14ac:dyDescent="0.2">
      <c r="A5" s="5" t="s">
        <v>1</v>
      </c>
      <c r="B5" s="5"/>
      <c r="C5" s="298"/>
      <c r="D5" s="7" t="s">
        <v>2</v>
      </c>
    </row>
    <row r="6" spans="1:15" s="22" customFormat="1" ht="12" customHeight="1" thickTop="1" x14ac:dyDescent="0.15">
      <c r="A6" s="9" t="s">
        <v>3</v>
      </c>
      <c r="B6" s="10"/>
      <c r="C6" s="11" t="s">
        <v>4</v>
      </c>
      <c r="D6" s="12" t="s">
        <v>46</v>
      </c>
      <c r="E6" s="13" t="s">
        <v>5</v>
      </c>
      <c r="F6" s="14" t="s">
        <v>6</v>
      </c>
      <c r="G6" s="15" t="s">
        <v>54</v>
      </c>
      <c r="H6" s="15" t="s">
        <v>55</v>
      </c>
      <c r="I6" s="16" t="s">
        <v>56</v>
      </c>
      <c r="J6" s="17" t="s">
        <v>58</v>
      </c>
      <c r="K6" s="18" t="s">
        <v>7</v>
      </c>
      <c r="L6" s="19"/>
      <c r="M6" s="19"/>
      <c r="N6" s="20"/>
      <c r="O6" s="21" t="s">
        <v>8</v>
      </c>
    </row>
    <row r="7" spans="1:15" s="32" customFormat="1" ht="12" customHeight="1" thickBot="1" x14ac:dyDescent="0.2">
      <c r="A7" s="23"/>
      <c r="B7" s="24"/>
      <c r="C7" s="25"/>
      <c r="D7" s="25"/>
      <c r="E7" s="26"/>
      <c r="F7" s="27"/>
      <c r="G7" s="28" t="s">
        <v>53</v>
      </c>
      <c r="H7" s="28" t="s">
        <v>53</v>
      </c>
      <c r="I7" s="28" t="s">
        <v>57</v>
      </c>
      <c r="J7" s="28" t="s">
        <v>57</v>
      </c>
      <c r="K7" s="28" t="s">
        <v>54</v>
      </c>
      <c r="L7" s="28" t="s">
        <v>59</v>
      </c>
      <c r="M7" s="29" t="s">
        <v>60</v>
      </c>
      <c r="N7" s="30" t="s">
        <v>61</v>
      </c>
      <c r="O7" s="31"/>
    </row>
    <row r="8" spans="1:15" s="8" customFormat="1" ht="15.75" customHeight="1" thickTop="1" x14ac:dyDescent="0.15">
      <c r="A8" s="33" t="s">
        <v>9</v>
      </c>
      <c r="B8" s="34" t="s">
        <v>10</v>
      </c>
      <c r="C8" s="299"/>
      <c r="D8" s="300"/>
      <c r="E8" s="37">
        <f>IF(D8="",0,430000)</f>
        <v>0</v>
      </c>
      <c r="F8" s="38">
        <f t="shared" ref="F8:F22" si="0">IF(D8-E8&lt;0,0,D8-E8)</f>
        <v>0</v>
      </c>
      <c r="G8" s="39">
        <v>7.0000000000000007E-2</v>
      </c>
      <c r="H8" s="39">
        <v>0.02</v>
      </c>
      <c r="I8" s="39">
        <v>2.5000000000000001E-2</v>
      </c>
      <c r="J8" s="39">
        <v>3.3E-3</v>
      </c>
      <c r="K8" s="40">
        <f>ROUNDDOWN((F8*G8),0)</f>
        <v>0</v>
      </c>
      <c r="L8" s="41">
        <f>ROUNDDOWN((F8*H8),0)</f>
        <v>0</v>
      </c>
      <c r="M8" s="40">
        <f>ROUNDDOWN((F8*I8),0)</f>
        <v>0</v>
      </c>
      <c r="N8" s="40">
        <f>ROUNDDOWN((F8*J8),0)</f>
        <v>0</v>
      </c>
      <c r="O8" s="42">
        <f>L8+K8+M8+N8</f>
        <v>0</v>
      </c>
    </row>
    <row r="9" spans="1:15" s="8" customFormat="1" ht="15.75" customHeight="1" x14ac:dyDescent="0.15">
      <c r="A9" s="43"/>
      <c r="B9" s="44"/>
      <c r="C9" s="301"/>
      <c r="D9" s="302"/>
      <c r="E9" s="37">
        <f t="shared" ref="E9:E22" si="1">IF(D9="",0,430000)</f>
        <v>0</v>
      </c>
      <c r="F9" s="47">
        <f t="shared" si="0"/>
        <v>0</v>
      </c>
      <c r="G9" s="48"/>
      <c r="H9" s="48"/>
      <c r="I9" s="48"/>
      <c r="J9" s="48"/>
      <c r="K9" s="49">
        <f>ROUNDDOWN((F9*G8),0)</f>
        <v>0</v>
      </c>
      <c r="L9" s="49">
        <f>ROUNDDOWN((F9*H8),0)</f>
        <v>0</v>
      </c>
      <c r="M9" s="49">
        <f>ROUNDDOWN((F9*I8),0)</f>
        <v>0</v>
      </c>
      <c r="N9" s="49">
        <f>ROUNDDOWN((F9*J8),0)</f>
        <v>0</v>
      </c>
      <c r="O9" s="50">
        <f t="shared" ref="O9:O22" si="2">L9+K9+M9+N9</f>
        <v>0</v>
      </c>
    </row>
    <row r="10" spans="1:15" s="8" customFormat="1" ht="15" customHeight="1" x14ac:dyDescent="0.15">
      <c r="A10" s="43"/>
      <c r="B10" s="44"/>
      <c r="C10" s="301"/>
      <c r="D10" s="302"/>
      <c r="E10" s="37">
        <f t="shared" si="1"/>
        <v>0</v>
      </c>
      <c r="F10" s="47">
        <f t="shared" si="0"/>
        <v>0</v>
      </c>
      <c r="G10" s="48"/>
      <c r="H10" s="48"/>
      <c r="I10" s="48"/>
      <c r="J10" s="48"/>
      <c r="K10" s="49">
        <f>ROUNDDOWN((F10*G8),0)</f>
        <v>0</v>
      </c>
      <c r="L10" s="49">
        <f>ROUNDDOWN((F10*H8),0)</f>
        <v>0</v>
      </c>
      <c r="M10" s="49">
        <f>ROUNDDOWN((F10*I8),0)</f>
        <v>0</v>
      </c>
      <c r="N10" s="49">
        <f>ROUNDDOWN((F10*J8),0)</f>
        <v>0</v>
      </c>
      <c r="O10" s="50">
        <f t="shared" si="2"/>
        <v>0</v>
      </c>
    </row>
    <row r="11" spans="1:15" s="8" customFormat="1" ht="17.25" customHeight="1" x14ac:dyDescent="0.15">
      <c r="A11" s="43"/>
      <c r="B11" s="44"/>
      <c r="C11" s="301"/>
      <c r="D11" s="302"/>
      <c r="E11" s="37">
        <f t="shared" si="1"/>
        <v>0</v>
      </c>
      <c r="F11" s="47">
        <f t="shared" si="0"/>
        <v>0</v>
      </c>
      <c r="G11" s="48"/>
      <c r="H11" s="48"/>
      <c r="I11" s="48"/>
      <c r="J11" s="48"/>
      <c r="K11" s="49">
        <f>ROUNDDOWN((F11*G8),0)</f>
        <v>0</v>
      </c>
      <c r="L11" s="49">
        <f>ROUNDDOWN((F11*H8),0)</f>
        <v>0</v>
      </c>
      <c r="M11" s="49">
        <f>ROUNDDOWN((F11*I8),0)</f>
        <v>0</v>
      </c>
      <c r="N11" s="49">
        <f>ROUNDDOWN((F11*J8),0)</f>
        <v>0</v>
      </c>
      <c r="O11" s="50">
        <f t="shared" si="2"/>
        <v>0</v>
      </c>
    </row>
    <row r="12" spans="1:15" s="8" customFormat="1" ht="16.5" customHeight="1" x14ac:dyDescent="0.15">
      <c r="A12" s="43"/>
      <c r="B12" s="51"/>
      <c r="C12" s="303"/>
      <c r="D12" s="304"/>
      <c r="E12" s="54">
        <f t="shared" si="1"/>
        <v>0</v>
      </c>
      <c r="F12" s="55">
        <f t="shared" si="0"/>
        <v>0</v>
      </c>
      <c r="G12" s="48"/>
      <c r="H12" s="56"/>
      <c r="I12" s="48"/>
      <c r="J12" s="48"/>
      <c r="K12" s="57">
        <f>ROUNDDOWN((F12*G8),0)</f>
        <v>0</v>
      </c>
      <c r="L12" s="57">
        <f>ROUNDDOWN((F12*H8),0)</f>
        <v>0</v>
      </c>
      <c r="M12" s="57">
        <f>ROUNDDOWN((F12*I8),0)</f>
        <v>0</v>
      </c>
      <c r="N12" s="57">
        <f>ROUNDDOWN((F12*J8),0)</f>
        <v>0</v>
      </c>
      <c r="O12" s="58">
        <f t="shared" si="2"/>
        <v>0</v>
      </c>
    </row>
    <row r="13" spans="1:15" s="8" customFormat="1" ht="15.75" customHeight="1" x14ac:dyDescent="0.15">
      <c r="A13" s="43"/>
      <c r="B13" s="59" t="s">
        <v>51</v>
      </c>
      <c r="C13" s="305"/>
      <c r="D13" s="306"/>
      <c r="E13" s="37">
        <f t="shared" si="1"/>
        <v>0</v>
      </c>
      <c r="F13" s="38">
        <f t="shared" si="0"/>
        <v>0</v>
      </c>
      <c r="G13" s="48"/>
      <c r="H13" s="62"/>
      <c r="I13" s="48"/>
      <c r="J13" s="48"/>
      <c r="K13" s="63">
        <f>ROUNDDOWN((F13*G8),0)</f>
        <v>0</v>
      </c>
      <c r="L13" s="64"/>
      <c r="M13" s="63">
        <f>ROUNDDOWN((F13*I8),0)</f>
        <v>0</v>
      </c>
      <c r="N13" s="63">
        <f>ROUNDDOWN((F13*J8),0)</f>
        <v>0</v>
      </c>
      <c r="O13" s="65">
        <f t="shared" si="2"/>
        <v>0</v>
      </c>
    </row>
    <row r="14" spans="1:15" s="8" customFormat="1" ht="17.25" customHeight="1" x14ac:dyDescent="0.15">
      <c r="A14" s="43"/>
      <c r="B14" s="66"/>
      <c r="C14" s="301"/>
      <c r="D14" s="302"/>
      <c r="E14" s="67">
        <f t="shared" si="1"/>
        <v>0</v>
      </c>
      <c r="F14" s="68">
        <f t="shared" si="0"/>
        <v>0</v>
      </c>
      <c r="G14" s="48"/>
      <c r="H14" s="69"/>
      <c r="I14" s="48"/>
      <c r="J14" s="48"/>
      <c r="K14" s="49">
        <f>ROUNDDOWN((F14*G8),0)</f>
        <v>0</v>
      </c>
      <c r="L14" s="64"/>
      <c r="M14" s="70">
        <f>ROUNDDOWN((F14*I8),0)</f>
        <v>0</v>
      </c>
      <c r="N14" s="70">
        <f>ROUNDDOWN((F14*J8),0)</f>
        <v>0</v>
      </c>
      <c r="O14" s="50">
        <f t="shared" si="2"/>
        <v>0</v>
      </c>
    </row>
    <row r="15" spans="1:15" s="8" customFormat="1" ht="17.25" customHeight="1" x14ac:dyDescent="0.15">
      <c r="A15" s="43"/>
      <c r="B15" s="71"/>
      <c r="C15" s="307"/>
      <c r="D15" s="308"/>
      <c r="E15" s="74">
        <f t="shared" si="1"/>
        <v>0</v>
      </c>
      <c r="F15" s="75">
        <f t="shared" si="0"/>
        <v>0</v>
      </c>
      <c r="G15" s="48"/>
      <c r="H15" s="69"/>
      <c r="I15" s="48"/>
      <c r="J15" s="48"/>
      <c r="K15" s="76">
        <f>ROUNDDOWN((F15*G8),0)</f>
        <v>0</v>
      </c>
      <c r="L15" s="64"/>
      <c r="M15" s="57">
        <f>ROUNDDOWN((F15*I8),0)</f>
        <v>0</v>
      </c>
      <c r="N15" s="57">
        <f>ROUNDDOWN((F15*J8),0)</f>
        <v>0</v>
      </c>
      <c r="O15" s="77">
        <f t="shared" si="2"/>
        <v>0</v>
      </c>
    </row>
    <row r="16" spans="1:15" s="8" customFormat="1" ht="17.25" customHeight="1" x14ac:dyDescent="0.15">
      <c r="A16" s="43"/>
      <c r="B16" s="78" t="s">
        <v>63</v>
      </c>
      <c r="C16" s="309"/>
      <c r="D16" s="310"/>
      <c r="E16" s="81">
        <f>IF(D16="",0,430000)</f>
        <v>0</v>
      </c>
      <c r="F16" s="82">
        <f>IF(D16-E16&lt;0,0,D16-E16)</f>
        <v>0</v>
      </c>
      <c r="G16" s="48"/>
      <c r="H16" s="69"/>
      <c r="I16" s="48"/>
      <c r="J16" s="48"/>
      <c r="K16" s="83">
        <f>ROUNDDOWN((F16*G8),0)</f>
        <v>0</v>
      </c>
      <c r="L16" s="64"/>
      <c r="M16" s="84">
        <f>ROUNDDOWN((F16*I8),0)</f>
        <v>0</v>
      </c>
      <c r="N16" s="83">
        <f>ROUNDDOWN((F16*J8),0)</f>
        <v>0</v>
      </c>
      <c r="O16" s="85">
        <f t="shared" si="2"/>
        <v>0</v>
      </c>
    </row>
    <row r="17" spans="1:17" s="8" customFormat="1" ht="17.25" customHeight="1" x14ac:dyDescent="0.15">
      <c r="A17" s="43"/>
      <c r="B17" s="86"/>
      <c r="C17" s="301"/>
      <c r="D17" s="302"/>
      <c r="E17" s="87">
        <f>IF(D17="",0,430000)</f>
        <v>0</v>
      </c>
      <c r="F17" s="47">
        <f>IF(D17-E17&lt;0,0,D17-E17)</f>
        <v>0</v>
      </c>
      <c r="G17" s="48"/>
      <c r="H17" s="69"/>
      <c r="I17" s="48"/>
      <c r="J17" s="48"/>
      <c r="K17" s="49">
        <f>ROUNDDOWN((F17*G8),0)</f>
        <v>0</v>
      </c>
      <c r="L17" s="64"/>
      <c r="M17" s="70">
        <f>ROUNDDOWN((F17*I8),0)</f>
        <v>0</v>
      </c>
      <c r="N17" s="70">
        <f>ROUNDDOWN((F17*J8),0)</f>
        <v>0</v>
      </c>
      <c r="O17" s="88">
        <f t="shared" ref="O17" si="3">L17+K17+M17+N17</f>
        <v>0</v>
      </c>
    </row>
    <row r="18" spans="1:17" s="8" customFormat="1" ht="17.25" customHeight="1" x14ac:dyDescent="0.15">
      <c r="A18" s="43"/>
      <c r="B18" s="89"/>
      <c r="C18" s="303"/>
      <c r="D18" s="304"/>
      <c r="E18" s="90">
        <f t="shared" si="1"/>
        <v>0</v>
      </c>
      <c r="F18" s="55">
        <f t="shared" si="0"/>
        <v>0</v>
      </c>
      <c r="G18" s="48"/>
      <c r="H18" s="69"/>
      <c r="I18" s="48"/>
      <c r="J18" s="48"/>
      <c r="K18" s="57">
        <f>ROUNDDOWN((F18*G8),0)</f>
        <v>0</v>
      </c>
      <c r="L18" s="64"/>
      <c r="M18" s="76">
        <f>ROUNDDOWN((F18*I8),0)</f>
        <v>0</v>
      </c>
      <c r="N18" s="57">
        <f>ROUNDDOWN((F18*J8),0)</f>
        <v>0</v>
      </c>
      <c r="O18" s="58">
        <f t="shared" si="2"/>
        <v>0</v>
      </c>
    </row>
    <row r="19" spans="1:17" s="8" customFormat="1" ht="15" customHeight="1" x14ac:dyDescent="0.15">
      <c r="A19" s="43"/>
      <c r="B19" s="91" t="s">
        <v>66</v>
      </c>
      <c r="C19" s="311"/>
      <c r="D19" s="306"/>
      <c r="E19" s="37">
        <f t="shared" si="1"/>
        <v>0</v>
      </c>
      <c r="F19" s="93">
        <f t="shared" si="0"/>
        <v>0</v>
      </c>
      <c r="G19" s="48"/>
      <c r="H19" s="69"/>
      <c r="I19" s="48"/>
      <c r="J19" s="48"/>
      <c r="K19" s="94">
        <f>ROUNDDOWN((F19*G8),0)</f>
        <v>0</v>
      </c>
      <c r="L19" s="64"/>
      <c r="M19" s="94">
        <f>ROUNDDOWN((F19*I8),0)</f>
        <v>0</v>
      </c>
      <c r="N19" s="94">
        <f>ROUNDDOWN((F19*J8),0)</f>
        <v>0</v>
      </c>
      <c r="O19" s="42">
        <f t="shared" si="2"/>
        <v>0</v>
      </c>
    </row>
    <row r="20" spans="1:17" s="8" customFormat="1" ht="15" customHeight="1" x14ac:dyDescent="0.15">
      <c r="A20" s="43"/>
      <c r="B20" s="95"/>
      <c r="C20" s="301"/>
      <c r="D20" s="302"/>
      <c r="E20" s="37">
        <f t="shared" si="1"/>
        <v>0</v>
      </c>
      <c r="F20" s="47">
        <f t="shared" si="0"/>
        <v>0</v>
      </c>
      <c r="G20" s="48"/>
      <c r="H20" s="69"/>
      <c r="I20" s="48"/>
      <c r="J20" s="48"/>
      <c r="K20" s="49">
        <f>ROUNDDOWN((F20*G8),0)</f>
        <v>0</v>
      </c>
      <c r="L20" s="64"/>
      <c r="M20" s="49">
        <f>ROUNDDOWN((F20*I8),0)</f>
        <v>0</v>
      </c>
      <c r="N20" s="49">
        <f>ROUNDDOWN((F20*J8),0)</f>
        <v>0</v>
      </c>
      <c r="O20" s="50">
        <f t="shared" si="2"/>
        <v>0</v>
      </c>
    </row>
    <row r="21" spans="1:17" s="8" customFormat="1" ht="15" customHeight="1" x14ac:dyDescent="0.15">
      <c r="A21" s="43"/>
      <c r="B21" s="95"/>
      <c r="C21" s="311"/>
      <c r="D21" s="302"/>
      <c r="E21" s="37">
        <f t="shared" si="1"/>
        <v>0</v>
      </c>
      <c r="F21" s="47">
        <f t="shared" si="0"/>
        <v>0</v>
      </c>
      <c r="G21" s="48"/>
      <c r="H21" s="69"/>
      <c r="I21" s="48"/>
      <c r="J21" s="48"/>
      <c r="K21" s="49">
        <f>ROUNDDOWN((F21*G8),0)</f>
        <v>0</v>
      </c>
      <c r="L21" s="64"/>
      <c r="M21" s="49">
        <f>ROUNDDOWN((F21*I8),0)</f>
        <v>0</v>
      </c>
      <c r="N21" s="49">
        <f>ROUNDDOWN((F21*J8),0)</f>
        <v>0</v>
      </c>
      <c r="O21" s="50">
        <f t="shared" si="2"/>
        <v>0</v>
      </c>
    </row>
    <row r="22" spans="1:17" s="8" customFormat="1" ht="15.75" customHeight="1" thickBot="1" x14ac:dyDescent="0.2">
      <c r="A22" s="43"/>
      <c r="B22" s="96"/>
      <c r="C22" s="312"/>
      <c r="D22" s="313"/>
      <c r="E22" s="37">
        <f t="shared" si="1"/>
        <v>0</v>
      </c>
      <c r="F22" s="99">
        <f t="shared" si="0"/>
        <v>0</v>
      </c>
      <c r="G22" s="100"/>
      <c r="H22" s="101"/>
      <c r="I22" s="100"/>
      <c r="J22" s="100"/>
      <c r="K22" s="102">
        <f>ROUNDDOWN((F22*G8),0)</f>
        <v>0</v>
      </c>
      <c r="L22" s="103"/>
      <c r="M22" s="102">
        <f>ROUNDDOWN((F22*I8),0)</f>
        <v>0</v>
      </c>
      <c r="N22" s="102">
        <f>ROUNDDOWN((F22*J8),0)</f>
        <v>0</v>
      </c>
      <c r="O22" s="50">
        <f t="shared" si="2"/>
        <v>0</v>
      </c>
    </row>
    <row r="23" spans="1:17" s="8" customFormat="1" ht="15.75" customHeight="1" thickTop="1" thickBot="1" x14ac:dyDescent="0.2">
      <c r="A23" s="104"/>
      <c r="B23" s="105" t="s">
        <v>11</v>
      </c>
      <c r="C23" s="314"/>
      <c r="D23" s="315"/>
      <c r="E23" s="108"/>
      <c r="F23" s="109"/>
      <c r="G23" s="110">
        <v>0.108</v>
      </c>
      <c r="H23" s="110"/>
      <c r="I23" s="111"/>
      <c r="J23" s="111"/>
      <c r="K23" s="112"/>
      <c r="L23" s="113"/>
      <c r="M23" s="114"/>
      <c r="N23" s="114"/>
      <c r="O23" s="115"/>
    </row>
    <row r="24" spans="1:17" s="8" customFormat="1" ht="17.25" customHeight="1" thickTop="1" thickBot="1" x14ac:dyDescent="0.2">
      <c r="A24" s="116"/>
      <c r="B24" s="117"/>
      <c r="C24" s="118" t="s">
        <v>8</v>
      </c>
      <c r="D24" s="119">
        <f>SUM(D8:D23)</f>
        <v>0</v>
      </c>
      <c r="E24" s="120">
        <f>SUM(E8:E23)</f>
        <v>0</v>
      </c>
      <c r="F24" s="119">
        <f>SUM(F8:F23)</f>
        <v>0</v>
      </c>
      <c r="G24" s="121"/>
      <c r="H24" s="122"/>
      <c r="I24" s="123"/>
      <c r="J24" s="124"/>
      <c r="K24" s="125">
        <f>SUM(K8:K23)</f>
        <v>0</v>
      </c>
      <c r="L24" s="126">
        <f>SUM(L8:L23)</f>
        <v>0</v>
      </c>
      <c r="M24" s="126">
        <f>SUM(M8:M23)</f>
        <v>0</v>
      </c>
      <c r="N24" s="126">
        <f>SUM(N8:N23)</f>
        <v>0</v>
      </c>
      <c r="O24" s="127">
        <f>SUM(O8:O23)</f>
        <v>0</v>
      </c>
    </row>
    <row r="25" spans="1:17" s="8" customFormat="1" ht="21" customHeight="1" x14ac:dyDescent="0.15">
      <c r="A25" s="128"/>
      <c r="B25" s="128"/>
      <c r="D25" s="129"/>
      <c r="E25" s="129"/>
      <c r="F25" s="129"/>
      <c r="K25" s="129"/>
      <c r="L25" s="129"/>
      <c r="M25" s="129"/>
      <c r="N25" s="129"/>
      <c r="O25" s="129"/>
    </row>
    <row r="26" spans="1:17" s="8" customFormat="1" ht="31.9" customHeight="1" thickBot="1" x14ac:dyDescent="0.2">
      <c r="A26" s="130" t="s">
        <v>43</v>
      </c>
      <c r="B26" s="130"/>
      <c r="C26" s="130"/>
      <c r="D26" s="130"/>
      <c r="E26" s="130"/>
      <c r="F26" s="130"/>
      <c r="G26" s="130"/>
      <c r="H26" s="130"/>
      <c r="I26" s="130"/>
      <c r="J26" s="130"/>
      <c r="K26" s="130"/>
      <c r="L26" s="130"/>
      <c r="M26" s="130"/>
      <c r="N26" s="130"/>
      <c r="O26" s="130"/>
    </row>
    <row r="27" spans="1:17" s="8" customFormat="1" ht="20.45" customHeight="1" thickTop="1" thickBot="1" x14ac:dyDescent="0.2">
      <c r="A27" s="131" t="s">
        <v>12</v>
      </c>
      <c r="B27" s="132" t="s">
        <v>13</v>
      </c>
      <c r="C27" s="132"/>
      <c r="D27" s="132"/>
      <c r="E27" s="132"/>
      <c r="F27" s="132"/>
      <c r="G27" s="132"/>
      <c r="H27" s="132"/>
      <c r="I27" s="132"/>
      <c r="J27" s="132"/>
      <c r="L27" s="133" t="s">
        <v>44</v>
      </c>
      <c r="M27" s="316"/>
      <c r="N27" s="135" t="s">
        <v>14</v>
      </c>
      <c r="O27" s="136" t="s">
        <v>52</v>
      </c>
      <c r="Q27" s="137">
        <f>M27-1</f>
        <v>-1</v>
      </c>
    </row>
    <row r="28" spans="1:17" s="8" customFormat="1" ht="33.6" customHeight="1" thickBot="1" x14ac:dyDescent="0.2">
      <c r="A28" s="138" t="s">
        <v>15</v>
      </c>
      <c r="B28" s="138"/>
      <c r="C28" s="138"/>
      <c r="D28" s="138"/>
      <c r="E28" s="138"/>
      <c r="F28" s="138"/>
      <c r="G28" s="138"/>
      <c r="H28" s="138"/>
      <c r="I28" s="138"/>
      <c r="J28" s="138"/>
      <c r="K28" s="138"/>
      <c r="L28" s="139"/>
      <c r="M28" s="140"/>
      <c r="N28" s="138"/>
      <c r="O28" s="138"/>
    </row>
    <row r="29" spans="1:17" s="8" customFormat="1" ht="19.149999999999999" customHeight="1" thickTop="1" thickBot="1" x14ac:dyDescent="0.2">
      <c r="A29" s="138" t="s">
        <v>16</v>
      </c>
      <c r="B29" s="138"/>
      <c r="C29" s="138"/>
      <c r="D29" s="138"/>
      <c r="E29" s="138"/>
      <c r="F29" s="138"/>
      <c r="G29" s="138"/>
      <c r="H29" s="138"/>
      <c r="I29" s="138"/>
      <c r="J29" s="138"/>
      <c r="L29" s="141" t="s">
        <v>45</v>
      </c>
      <c r="M29" s="317"/>
      <c r="N29" s="138" t="s">
        <v>14</v>
      </c>
      <c r="O29" s="143"/>
    </row>
    <row r="30" spans="1:17" s="149" customFormat="1" ht="6" customHeight="1" thickTop="1" x14ac:dyDescent="0.15">
      <c r="A30" s="144" t="s">
        <v>17</v>
      </c>
      <c r="B30" s="144"/>
      <c r="C30" s="144"/>
      <c r="D30" s="144"/>
      <c r="E30" s="144"/>
      <c r="F30" s="144"/>
      <c r="G30" s="144"/>
      <c r="H30" s="144"/>
      <c r="I30" s="145"/>
      <c r="J30" s="146"/>
      <c r="K30" s="147"/>
      <c r="L30" s="146"/>
      <c r="M30" s="146"/>
      <c r="N30" s="146"/>
      <c r="O30" s="148"/>
    </row>
    <row r="31" spans="1:17" s="149" customFormat="1" ht="5.45" customHeight="1" x14ac:dyDescent="0.15">
      <c r="A31" s="150"/>
      <c r="B31" s="145" t="s">
        <v>18</v>
      </c>
      <c r="C31" s="150"/>
      <c r="D31" s="151"/>
      <c r="E31" s="152"/>
      <c r="F31" s="152"/>
      <c r="G31" s="146" t="s">
        <v>19</v>
      </c>
      <c r="H31" s="146"/>
      <c r="I31" s="146"/>
      <c r="J31" s="146"/>
      <c r="K31" s="147" t="s">
        <v>20</v>
      </c>
      <c r="L31" s="147"/>
      <c r="M31" s="147"/>
      <c r="N31" s="147"/>
      <c r="O31" s="148"/>
    </row>
    <row r="32" spans="1:17" s="8" customFormat="1" ht="5.25" customHeight="1" x14ac:dyDescent="0.15">
      <c r="A32" s="128"/>
      <c r="B32" s="128"/>
    </row>
    <row r="33" spans="1:15" s="8" customFormat="1" ht="23.45" customHeight="1" x14ac:dyDescent="0.15">
      <c r="A33" s="128"/>
      <c r="B33" s="128"/>
    </row>
    <row r="34" spans="1:15" s="22" customFormat="1" ht="12" customHeight="1" x14ac:dyDescent="0.15">
      <c r="A34" s="153" t="s">
        <v>3</v>
      </c>
      <c r="B34" s="154"/>
      <c r="C34" s="155" t="s">
        <v>4</v>
      </c>
      <c r="D34" s="15" t="s">
        <v>54</v>
      </c>
      <c r="E34" s="15" t="s">
        <v>55</v>
      </c>
      <c r="F34" s="16" t="s">
        <v>56</v>
      </c>
      <c r="G34" s="156" t="s">
        <v>58</v>
      </c>
      <c r="H34" s="155" t="s">
        <v>21</v>
      </c>
      <c r="I34" s="157" t="s">
        <v>22</v>
      </c>
      <c r="J34" s="154"/>
      <c r="K34" s="18" t="s">
        <v>7</v>
      </c>
      <c r="L34" s="19"/>
      <c r="M34" s="19"/>
      <c r="N34" s="20"/>
      <c r="O34" s="21" t="s">
        <v>8</v>
      </c>
    </row>
    <row r="35" spans="1:15" s="32" customFormat="1" ht="12" customHeight="1" x14ac:dyDescent="0.15">
      <c r="A35" s="158"/>
      <c r="B35" s="159"/>
      <c r="C35" s="160"/>
      <c r="D35" s="161" t="s">
        <v>53</v>
      </c>
      <c r="E35" s="161" t="s">
        <v>53</v>
      </c>
      <c r="F35" s="161" t="s">
        <v>57</v>
      </c>
      <c r="G35" s="161" t="s">
        <v>57</v>
      </c>
      <c r="H35" s="160"/>
      <c r="I35" s="162"/>
      <c r="J35" s="159"/>
      <c r="K35" s="163" t="s">
        <v>54</v>
      </c>
      <c r="L35" s="163" t="s">
        <v>59</v>
      </c>
      <c r="M35" s="164" t="s">
        <v>60</v>
      </c>
      <c r="N35" s="164" t="s">
        <v>61</v>
      </c>
      <c r="O35" s="31"/>
    </row>
    <row r="36" spans="1:15" s="8" customFormat="1" ht="15.75" customHeight="1" x14ac:dyDescent="0.15">
      <c r="A36" s="165" t="s">
        <v>23</v>
      </c>
      <c r="B36" s="166" t="s">
        <v>10</v>
      </c>
      <c r="C36" s="167">
        <f>C8</f>
        <v>0</v>
      </c>
      <c r="D36" s="168">
        <f>IF(C36&gt;0,18000,0)</f>
        <v>0</v>
      </c>
      <c r="E36" s="168">
        <f>IF(C36&gt;0,8000,0)</f>
        <v>0</v>
      </c>
      <c r="F36" s="168">
        <f>IF(C36&gt;0,10000,0)</f>
        <v>0</v>
      </c>
      <c r="G36" s="168">
        <f>IF(C36&gt;0,932,0)</f>
        <v>0</v>
      </c>
      <c r="H36" s="169">
        <f>SUM(D36:G36)</f>
        <v>0</v>
      </c>
      <c r="I36" s="170" t="str">
        <f>IF(K54&lt;430001+100000*Q27,"７割該当",IF(K54&lt;430001+310000*L54+100000*Q27,"５割該当",IF(K54&lt;430001+570000*L54+100000*Q27,"２割該当","無し")))</f>
        <v>７割該当</v>
      </c>
      <c r="J36" s="171"/>
      <c r="K36" s="172">
        <f>ROUNDDOWN(IF(I36="７割該当",D36-(D36*0.7),IF(I36="５割該当",D36-(D36*0.5),IF(I36="２割該当",D36-(D36*0.2),D36))),0)</f>
        <v>0</v>
      </c>
      <c r="L36" s="94">
        <f>ROUNDDOWN(IF(I36="７割該当",E36-(E36*0.7),IF(I36="５割該当",E36-(E36*0.5),IF(I36="２割該当",E36-(E36*0.2),E36))),0)</f>
        <v>0</v>
      </c>
      <c r="M36" s="94">
        <f>ROUNDDOWN(IF(I36="７割該当",F36-(F36*0.7),IF(I36="５割該当",F36-(F36*0.5),IF(I36="２割該当",F36-(F36*0.2),F36))),0)</f>
        <v>0</v>
      </c>
      <c r="N36" s="94">
        <f>ROUNDDOWN(IF(I36="７割該当",G36-(G36*0.7),IF(I36="５割該当",G36-(G36*0.5),IF(I36="２割該当",G36-(G36*0.2),G36))),0)</f>
        <v>0</v>
      </c>
      <c r="O36" s="42">
        <f>SUM(K36:N36)</f>
        <v>0</v>
      </c>
    </row>
    <row r="37" spans="1:15" s="8" customFormat="1" ht="16.5" customHeight="1" x14ac:dyDescent="0.15">
      <c r="A37" s="165"/>
      <c r="B37" s="166"/>
      <c r="C37" s="173">
        <f t="shared" ref="C37:C50" si="4">C9</f>
        <v>0</v>
      </c>
      <c r="D37" s="174">
        <f>IF(C37&gt;0,18000,0)</f>
        <v>0</v>
      </c>
      <c r="E37" s="174">
        <f t="shared" ref="E37:E39" si="5">IF(C37&gt;0,8000,0)</f>
        <v>0</v>
      </c>
      <c r="F37" s="174">
        <f>IF(C37&gt;0,10000,0)</f>
        <v>0</v>
      </c>
      <c r="G37" s="174">
        <f>IF(C37&gt;0,932,0)</f>
        <v>0</v>
      </c>
      <c r="H37" s="175">
        <f t="shared" ref="H37:H50" si="6">SUM(D37:G37)</f>
        <v>0</v>
      </c>
      <c r="I37" s="176" t="str">
        <f>IF(K54&lt;430001+100000*Q27,"７割該当",IF(K54&lt;430001+310000*L54+100000*Q27,"５割該当",IF(K54&lt;430001+570000*L54+100000*Q27,"２割該当","無し")))</f>
        <v>７割該当</v>
      </c>
      <c r="J37" s="177"/>
      <c r="K37" s="178">
        <f t="shared" ref="K37:K50" si="7">ROUNDDOWN(IF(I37="７割該当",D37-(D37*0.7),IF(I37="５割該当",D37-(D37*0.5),IF(I37="２割該当",D37-(D37*0.2),D37))),0)</f>
        <v>0</v>
      </c>
      <c r="L37" s="49">
        <f>ROUNDDOWN(IF(I37="７割該当",E37-(E37*0.7),IF(I37="５割該当",E37-(E37*0.5),IF(I37="２割該当",E37-(E37*0.2),E37))),0)</f>
        <v>0</v>
      </c>
      <c r="M37" s="49">
        <f t="shared" ref="M37:M50" si="8">ROUNDDOWN(IF(I37="７割該当",F37-(F37*0.7),IF(I37="５割該当",F37-(F37*0.5),IF(I37="２割該当",F37-(F37*0.2),F37))),0)</f>
        <v>0</v>
      </c>
      <c r="N37" s="179">
        <f t="shared" ref="N37:N40" si="9">ROUNDDOWN(IF(I37="７割該当",G37-(G37*0.7),IF(I37="５割該当",G37-(G37*0.5),IF(I37="２割該当",G37-(G37*0.2),G37))),0)</f>
        <v>0</v>
      </c>
      <c r="O37" s="50">
        <f t="shared" ref="O37:O50" si="10">SUM(K37:N37)</f>
        <v>0</v>
      </c>
    </row>
    <row r="38" spans="1:15" s="8" customFormat="1" ht="16.5" customHeight="1" x14ac:dyDescent="0.15">
      <c r="A38" s="165"/>
      <c r="B38" s="166"/>
      <c r="C38" s="173">
        <f t="shared" si="4"/>
        <v>0</v>
      </c>
      <c r="D38" s="174">
        <f>IF(C38&gt;0,18000,0)</f>
        <v>0</v>
      </c>
      <c r="E38" s="174">
        <f t="shared" si="5"/>
        <v>0</v>
      </c>
      <c r="F38" s="174">
        <f t="shared" ref="F38:F39" si="11">IF(C38&gt;0,10000,0)</f>
        <v>0</v>
      </c>
      <c r="G38" s="174">
        <f>IF(C38&gt;0,932,0)</f>
        <v>0</v>
      </c>
      <c r="H38" s="175">
        <f t="shared" si="6"/>
        <v>0</v>
      </c>
      <c r="I38" s="176" t="str">
        <f>IF(K54&lt;430001+100000*Q27,"７割該当",IF(K54&lt;430001+310000*L54+100000*Q27,"５割該当",IF(K54&lt;430001+570000*L54+100000*Q27,"２割該当","無し")))</f>
        <v>７割該当</v>
      </c>
      <c r="J38" s="177"/>
      <c r="K38" s="178">
        <f t="shared" si="7"/>
        <v>0</v>
      </c>
      <c r="L38" s="49">
        <f>ROUNDDOWN(IF(I38="７割該当",E38-(E38*0.7),IF(I38="５割該当",E38-(E38*0.5),IF(I38="２割該当",E38-(E38*0.2),E38))),0)</f>
        <v>0</v>
      </c>
      <c r="M38" s="49">
        <f t="shared" si="8"/>
        <v>0</v>
      </c>
      <c r="N38" s="179">
        <f t="shared" si="9"/>
        <v>0</v>
      </c>
      <c r="O38" s="50">
        <f t="shared" si="10"/>
        <v>0</v>
      </c>
    </row>
    <row r="39" spans="1:15" s="8" customFormat="1" ht="17.25" customHeight="1" x14ac:dyDescent="0.15">
      <c r="A39" s="165"/>
      <c r="B39" s="166"/>
      <c r="C39" s="173">
        <f t="shared" si="4"/>
        <v>0</v>
      </c>
      <c r="D39" s="174">
        <f>IF(C39&gt;0,18000,0)</f>
        <v>0</v>
      </c>
      <c r="E39" s="174">
        <f t="shared" si="5"/>
        <v>0</v>
      </c>
      <c r="F39" s="174">
        <f t="shared" si="11"/>
        <v>0</v>
      </c>
      <c r="G39" s="174">
        <f>IF(C39&gt;0,932,0)</f>
        <v>0</v>
      </c>
      <c r="H39" s="175">
        <f t="shared" si="6"/>
        <v>0</v>
      </c>
      <c r="I39" s="176" t="str">
        <f>IF(K54&lt;430001+100000*Q27,"７割該当",IF(K54&lt;430001+310000*L54+100000*Q27,"５割該当",IF(K54&lt;430001+570000*L54+100000*Q27,"２割該当","無し")))</f>
        <v>７割該当</v>
      </c>
      <c r="J39" s="177"/>
      <c r="K39" s="178">
        <f t="shared" si="7"/>
        <v>0</v>
      </c>
      <c r="L39" s="49">
        <f>ROUNDDOWN(IF(I39="７割該当",E39-(E39*0.7),IF(I39="５割該当",E39-(E39*0.5),IF(I39="２割該当",E39-(E39*0.2),E39))),0)</f>
        <v>0</v>
      </c>
      <c r="M39" s="49">
        <f t="shared" si="8"/>
        <v>0</v>
      </c>
      <c r="N39" s="179">
        <f t="shared" si="9"/>
        <v>0</v>
      </c>
      <c r="O39" s="50">
        <f t="shared" si="10"/>
        <v>0</v>
      </c>
    </row>
    <row r="40" spans="1:15" s="8" customFormat="1" ht="15" customHeight="1" x14ac:dyDescent="0.15">
      <c r="A40" s="165"/>
      <c r="B40" s="166"/>
      <c r="C40" s="180">
        <f t="shared" si="4"/>
        <v>0</v>
      </c>
      <c r="D40" s="174">
        <f>IF(C40&gt;0,18000,0)</f>
        <v>0</v>
      </c>
      <c r="E40" s="168">
        <f>IF(C40&gt;0,8000,0)</f>
        <v>0</v>
      </c>
      <c r="F40" s="181">
        <f>IF(C40&gt;0,10000,0)</f>
        <v>0</v>
      </c>
      <c r="G40" s="181">
        <f>IF(C40&gt;0,932,0)</f>
        <v>0</v>
      </c>
      <c r="H40" s="182">
        <f t="shared" si="6"/>
        <v>0</v>
      </c>
      <c r="I40" s="183" t="str">
        <f>IF(K54&lt;430001+100000*Q27,"７割該当",IF(K54&lt;430001+310000*L54+100000*Q27,"５割該当",IF(K54&lt;430001+570000*L54+100000*Q27,"２割該当","無し")))</f>
        <v>７割該当</v>
      </c>
      <c r="J40" s="184"/>
      <c r="K40" s="178">
        <f t="shared" si="7"/>
        <v>0</v>
      </c>
      <c r="L40" s="49">
        <f>ROUNDDOWN(IF(I40="７割該当",E40-(E40*0.7),IF(I40="５割該当",E40-(E40*0.5),IF(I40="２割該当",E40-(E40*0.2),E40))),0)</f>
        <v>0</v>
      </c>
      <c r="M40" s="57">
        <f t="shared" si="8"/>
        <v>0</v>
      </c>
      <c r="N40" s="185">
        <f t="shared" si="9"/>
        <v>0</v>
      </c>
      <c r="O40" s="58">
        <f t="shared" si="10"/>
        <v>0</v>
      </c>
    </row>
    <row r="41" spans="1:15" s="8" customFormat="1" ht="15.75" customHeight="1" x14ac:dyDescent="0.15">
      <c r="A41" s="165"/>
      <c r="B41" s="186" t="s">
        <v>65</v>
      </c>
      <c r="C41" s="187">
        <f t="shared" si="4"/>
        <v>0</v>
      </c>
      <c r="D41" s="83">
        <f>IF(C41&gt;0,18000,0)/2</f>
        <v>0</v>
      </c>
      <c r="E41" s="188"/>
      <c r="F41" s="168">
        <f>IF(C41&gt;0,10000,0)/2</f>
        <v>0</v>
      </c>
      <c r="G41" s="188"/>
      <c r="H41" s="169">
        <f t="shared" si="6"/>
        <v>0</v>
      </c>
      <c r="I41" s="176" t="str">
        <f>IF(K54&lt;430001+100000*Q27,"７割該当",IF(K54&lt;430001+310000*L54+100000*Q27,"５割該当",IF(K54&lt;430001+570000*L54+100000*Q27,"２割該当","無し")))</f>
        <v>７割該当</v>
      </c>
      <c r="J41" s="177"/>
      <c r="K41" s="189">
        <f t="shared" si="7"/>
        <v>0</v>
      </c>
      <c r="L41" s="190"/>
      <c r="M41" s="94">
        <f t="shared" si="8"/>
        <v>0</v>
      </c>
      <c r="N41" s="191"/>
      <c r="O41" s="42">
        <f t="shared" si="10"/>
        <v>0</v>
      </c>
    </row>
    <row r="42" spans="1:15" s="8" customFormat="1" ht="16.5" customHeight="1" x14ac:dyDescent="0.15">
      <c r="A42" s="165"/>
      <c r="B42" s="192"/>
      <c r="C42" s="193">
        <f t="shared" si="4"/>
        <v>0</v>
      </c>
      <c r="D42" s="70">
        <f>IF(C42&gt;0,18000,0)/2</f>
        <v>0</v>
      </c>
      <c r="E42" s="194"/>
      <c r="F42" s="195">
        <f>IF(C42&gt;0,10000,0)/2</f>
        <v>0</v>
      </c>
      <c r="G42" s="194"/>
      <c r="H42" s="196">
        <f t="shared" si="6"/>
        <v>0</v>
      </c>
      <c r="I42" s="176" t="str">
        <f>IF(K54&lt;430001+100000*Q27,"７割該当",IF(K54&lt;430001+310000*L54+100000*Q27,"５割該当",IF(K54&lt;430001+570000*L54+100000*Q27,"２割該当","無し")))</f>
        <v>７割該当</v>
      </c>
      <c r="J42" s="177"/>
      <c r="K42" s="197">
        <f t="shared" si="7"/>
        <v>0</v>
      </c>
      <c r="L42" s="64"/>
      <c r="M42" s="70">
        <f t="shared" si="8"/>
        <v>0</v>
      </c>
      <c r="N42" s="198"/>
      <c r="O42" s="50">
        <f t="shared" si="10"/>
        <v>0</v>
      </c>
    </row>
    <row r="43" spans="1:15" s="8" customFormat="1" ht="16.5" customHeight="1" x14ac:dyDescent="0.15">
      <c r="A43" s="165"/>
      <c r="B43" s="199"/>
      <c r="C43" s="200">
        <f t="shared" si="4"/>
        <v>0</v>
      </c>
      <c r="D43" s="57">
        <f>IF(C43&gt;0,18000,0)/2</f>
        <v>0</v>
      </c>
      <c r="E43" s="194"/>
      <c r="F43" s="119">
        <f>IF(C43&gt;0,10000,0)/2</f>
        <v>0</v>
      </c>
      <c r="G43" s="194"/>
      <c r="H43" s="201">
        <f t="shared" si="6"/>
        <v>0</v>
      </c>
      <c r="I43" s="202" t="str">
        <f>IF(K54&lt;430001+100000*Q27,"７割該当",IF(K54&lt;430001+310000*L54+100000*Q27,"５割該当",IF(K54&lt;430001+570000*L54+100000*Q27,"２割該当","無し")))</f>
        <v>７割該当</v>
      </c>
      <c r="J43" s="203"/>
      <c r="K43" s="204">
        <f t="shared" si="7"/>
        <v>0</v>
      </c>
      <c r="L43" s="64"/>
      <c r="M43" s="57">
        <f t="shared" si="8"/>
        <v>0</v>
      </c>
      <c r="N43" s="198"/>
      <c r="O43" s="77">
        <f t="shared" si="10"/>
        <v>0</v>
      </c>
    </row>
    <row r="44" spans="1:15" s="8" customFormat="1" ht="16.5" customHeight="1" x14ac:dyDescent="0.15">
      <c r="A44" s="165"/>
      <c r="B44" s="205" t="s">
        <v>64</v>
      </c>
      <c r="C44" s="187">
        <f t="shared" si="4"/>
        <v>0</v>
      </c>
      <c r="D44" s="63">
        <f t="shared" ref="D44:D50" si="12">IF(C44&gt;0,18000,0)</f>
        <v>0</v>
      </c>
      <c r="E44" s="194"/>
      <c r="F44" s="206">
        <f t="shared" ref="F44:F46" si="13">IF(C44&gt;0,10000,0)</f>
        <v>0</v>
      </c>
      <c r="G44" s="194"/>
      <c r="H44" s="206">
        <f t="shared" si="6"/>
        <v>0</v>
      </c>
      <c r="I44" s="176" t="str">
        <f>IF(K54&lt;430001+100000*Q27,"７割該当",IF(K54&lt;430001+310000*L54+100000*Q27,"５割該当",IF(K54&lt;430001+570000*L54+100000*Q27,"２割該当","無し")))</f>
        <v>７割該当</v>
      </c>
      <c r="J44" s="177"/>
      <c r="K44" s="63">
        <f t="shared" si="7"/>
        <v>0</v>
      </c>
      <c r="L44" s="64"/>
      <c r="M44" s="94">
        <f t="shared" si="8"/>
        <v>0</v>
      </c>
      <c r="N44" s="198"/>
      <c r="O44" s="207">
        <f t="shared" si="10"/>
        <v>0</v>
      </c>
    </row>
    <row r="45" spans="1:15" s="8" customFormat="1" ht="16.5" customHeight="1" x14ac:dyDescent="0.15">
      <c r="A45" s="165"/>
      <c r="B45" s="208"/>
      <c r="C45" s="209">
        <f t="shared" si="4"/>
        <v>0</v>
      </c>
      <c r="D45" s="49">
        <f t="shared" si="12"/>
        <v>0</v>
      </c>
      <c r="E45" s="194"/>
      <c r="F45" s="195">
        <f t="shared" si="13"/>
        <v>0</v>
      </c>
      <c r="G45" s="194"/>
      <c r="H45" s="195">
        <f t="shared" si="6"/>
        <v>0</v>
      </c>
      <c r="I45" s="176" t="str">
        <f>IF(K54&lt;430001+100000*Q27,"７割該当",IF(K54&lt;430001+310000*L54+100000*Q27,"５割該当",IF(K54&lt;430001+570000*L54+100000*Q27,"２割該当","無し")))</f>
        <v>７割該当</v>
      </c>
      <c r="J45" s="177"/>
      <c r="K45" s="49">
        <f t="shared" si="7"/>
        <v>0</v>
      </c>
      <c r="L45" s="64"/>
      <c r="M45" s="70">
        <f t="shared" si="8"/>
        <v>0</v>
      </c>
      <c r="N45" s="198"/>
      <c r="O45" s="50">
        <f t="shared" si="10"/>
        <v>0</v>
      </c>
    </row>
    <row r="46" spans="1:15" s="8" customFormat="1" ht="16.5" customHeight="1" x14ac:dyDescent="0.15">
      <c r="A46" s="165"/>
      <c r="B46" s="210"/>
      <c r="C46" s="211">
        <f t="shared" si="4"/>
        <v>0</v>
      </c>
      <c r="D46" s="57">
        <f t="shared" si="12"/>
        <v>0</v>
      </c>
      <c r="E46" s="194"/>
      <c r="F46" s="181">
        <f t="shared" si="13"/>
        <v>0</v>
      </c>
      <c r="G46" s="212"/>
      <c r="H46" s="181">
        <f t="shared" si="6"/>
        <v>0</v>
      </c>
      <c r="I46" s="176" t="str">
        <f>IF(K54&lt;430001+100000*Q27,"７割該当",IF(K54&lt;430001+310000*L54+100000*Q27,"５割該当",IF(K54&lt;430001+570000*L54+100000*Q27,"２割該当","無し")))</f>
        <v>７割該当</v>
      </c>
      <c r="J46" s="177"/>
      <c r="K46" s="57">
        <f t="shared" si="7"/>
        <v>0</v>
      </c>
      <c r="L46" s="64"/>
      <c r="M46" s="57">
        <f t="shared" si="8"/>
        <v>0</v>
      </c>
      <c r="N46" s="213"/>
      <c r="O46" s="77">
        <f t="shared" si="10"/>
        <v>0</v>
      </c>
    </row>
    <row r="47" spans="1:15" s="8" customFormat="1" ht="15.75" customHeight="1" x14ac:dyDescent="0.15">
      <c r="A47" s="165"/>
      <c r="B47" s="214" t="s">
        <v>67</v>
      </c>
      <c r="C47" s="215">
        <f t="shared" si="4"/>
        <v>0</v>
      </c>
      <c r="D47" s="84">
        <f t="shared" si="12"/>
        <v>0</v>
      </c>
      <c r="E47" s="194"/>
      <c r="F47" s="168">
        <f>IF(C47&gt;0,10000,0)</f>
        <v>0</v>
      </c>
      <c r="G47" s="168">
        <f>IF(C47&gt;0,932,0)</f>
        <v>0</v>
      </c>
      <c r="H47" s="169">
        <f t="shared" si="6"/>
        <v>0</v>
      </c>
      <c r="I47" s="176" t="str">
        <f>IF(K54&lt;430001+100000*Q27,"７割該当",IF(K54&lt;430001+310000*L54+100000*Q27,"５割該当",IF(K54&lt;430001+570000*L54+100000*Q27,"２割該当","無し")))</f>
        <v>７割該当</v>
      </c>
      <c r="J47" s="177"/>
      <c r="K47" s="172">
        <f t="shared" si="7"/>
        <v>0</v>
      </c>
      <c r="L47" s="64"/>
      <c r="M47" s="94">
        <f>ROUNDDOWN(IF(I47="７割該当",F47-(F47*0.7),IF(I47="５割該当",F47-(F47*0.5),IF(I47="２割該当",F47-(F47*0.2),F47))),0)</f>
        <v>0</v>
      </c>
      <c r="N47" s="216">
        <f>ROUNDDOWN(IF(I47="７割該当",G47-(G47*0.7),IF(I47="５割該当",G47-(G47*0.5),IF(I47="２割該当",G47-(G47*0.2),G47))),0)</f>
        <v>0</v>
      </c>
      <c r="O47" s="42">
        <f t="shared" si="10"/>
        <v>0</v>
      </c>
    </row>
    <row r="48" spans="1:15" s="8" customFormat="1" ht="16.5" customHeight="1" x14ac:dyDescent="0.15">
      <c r="A48" s="165"/>
      <c r="B48" s="166"/>
      <c r="C48" s="209">
        <f t="shared" si="4"/>
        <v>0</v>
      </c>
      <c r="D48" s="70">
        <f t="shared" si="12"/>
        <v>0</v>
      </c>
      <c r="E48" s="194"/>
      <c r="F48" s="174">
        <f>IF(C48&gt;0,10000,0)</f>
        <v>0</v>
      </c>
      <c r="G48" s="174">
        <f>IF(C48&gt;0,932,0)</f>
        <v>0</v>
      </c>
      <c r="H48" s="175">
        <f t="shared" si="6"/>
        <v>0</v>
      </c>
      <c r="I48" s="176" t="str">
        <f>IF(K54&lt;430001+100000*Q27,"７割該当",IF(K54&lt;430001+310000*L54+100000*Q27,"５割該当",IF(K54&lt;430001+570000*L54+100000*Q27,"２割該当","無し")))</f>
        <v>７割該当</v>
      </c>
      <c r="J48" s="177"/>
      <c r="K48" s="178">
        <f t="shared" si="7"/>
        <v>0</v>
      </c>
      <c r="L48" s="64"/>
      <c r="M48" s="94">
        <f t="shared" si="8"/>
        <v>0</v>
      </c>
      <c r="N48" s="179">
        <f t="shared" ref="N48:N50" si="14">ROUNDDOWN(IF(I48="７割該当",G48-(G48*0.7),IF(I48="５割該当",G48-(G48*0.5),IF(I48="２割該当",G48-(G48*0.2),G48))),0)</f>
        <v>0</v>
      </c>
      <c r="O48" s="50">
        <f t="shared" si="10"/>
        <v>0</v>
      </c>
    </row>
    <row r="49" spans="1:15" s="8" customFormat="1" ht="16.5" customHeight="1" x14ac:dyDescent="0.15">
      <c r="A49" s="165"/>
      <c r="B49" s="166"/>
      <c r="C49" s="209">
        <f t="shared" si="4"/>
        <v>0</v>
      </c>
      <c r="D49" s="70">
        <f t="shared" si="12"/>
        <v>0</v>
      </c>
      <c r="E49" s="194"/>
      <c r="F49" s="174">
        <f t="shared" ref="F49:F50" si="15">IF(C49&gt;0,10000,0)</f>
        <v>0</v>
      </c>
      <c r="G49" s="174">
        <f>IF(C49&gt;0,932,0)</f>
        <v>0</v>
      </c>
      <c r="H49" s="175">
        <f t="shared" si="6"/>
        <v>0</v>
      </c>
      <c r="I49" s="176" t="str">
        <f>IF(K54&lt;430001+100000*Q27,"７割該当",IF(K54&lt;430001+310000*L54+100000*Q27,"５割該当",IF(K54&lt;430001+570000*L54+100000*Q27,"２割該当","無し")))</f>
        <v>７割該当</v>
      </c>
      <c r="J49" s="177"/>
      <c r="K49" s="178">
        <f t="shared" si="7"/>
        <v>0</v>
      </c>
      <c r="L49" s="64"/>
      <c r="M49" s="94">
        <f t="shared" si="8"/>
        <v>0</v>
      </c>
      <c r="N49" s="179">
        <f t="shared" si="14"/>
        <v>0</v>
      </c>
      <c r="O49" s="50">
        <f t="shared" si="10"/>
        <v>0</v>
      </c>
    </row>
    <row r="50" spans="1:15" s="8" customFormat="1" ht="14.25" customHeight="1" thickBot="1" x14ac:dyDescent="0.2">
      <c r="A50" s="217"/>
      <c r="B50" s="218"/>
      <c r="C50" s="173">
        <f t="shared" si="4"/>
        <v>0</v>
      </c>
      <c r="D50" s="70">
        <f t="shared" si="12"/>
        <v>0</v>
      </c>
      <c r="E50" s="219"/>
      <c r="F50" s="174">
        <f t="shared" si="15"/>
        <v>0</v>
      </c>
      <c r="G50" s="174">
        <f>IF(C50&gt;0,932,0)</f>
        <v>0</v>
      </c>
      <c r="H50" s="175">
        <f t="shared" si="6"/>
        <v>0</v>
      </c>
      <c r="I50" s="220" t="str">
        <f>IF(K54&lt;430001+100000*Q27,"７割該当",IF(K54&lt;430001+310000*L54+100000*Q27,"５割該当",IF(K54&lt;430001+570000*L54+100000*Q27,"２割該当","無し")))</f>
        <v>７割該当</v>
      </c>
      <c r="J50" s="221"/>
      <c r="K50" s="222">
        <f t="shared" si="7"/>
        <v>0</v>
      </c>
      <c r="L50" s="223"/>
      <c r="M50" s="94">
        <f t="shared" si="8"/>
        <v>0</v>
      </c>
      <c r="N50" s="224">
        <f t="shared" si="14"/>
        <v>0</v>
      </c>
      <c r="O50" s="50">
        <f t="shared" si="10"/>
        <v>0</v>
      </c>
    </row>
    <row r="51" spans="1:15" s="8" customFormat="1" ht="16.5" customHeight="1" thickBot="1" x14ac:dyDescent="0.2">
      <c r="A51" s="225"/>
      <c r="B51" s="226"/>
      <c r="C51" s="227" t="s">
        <v>8</v>
      </c>
      <c r="D51" s="181">
        <f>SUM(D36:D50)</f>
        <v>0</v>
      </c>
      <c r="E51" s="181">
        <f>SUM(E36:E50)</f>
        <v>0</v>
      </c>
      <c r="F51" s="181">
        <f>SUM(F36:F50)</f>
        <v>0</v>
      </c>
      <c r="G51" s="181">
        <f>SUM(G36:G50)</f>
        <v>0</v>
      </c>
      <c r="H51" s="181">
        <f>SUM(H36:H50)</f>
        <v>0</v>
      </c>
      <c r="I51" s="228"/>
      <c r="J51" s="229"/>
      <c r="K51" s="125">
        <f>SUM(K36:K50)</f>
        <v>0</v>
      </c>
      <c r="L51" s="126">
        <f>SUM(L36:L50)</f>
        <v>0</v>
      </c>
      <c r="M51" s="126">
        <f t="shared" ref="M51:N51" si="16">SUM(M36:M50)</f>
        <v>0</v>
      </c>
      <c r="N51" s="126">
        <f t="shared" si="16"/>
        <v>0</v>
      </c>
      <c r="O51" s="127">
        <f>SUM(K51:N51)</f>
        <v>0</v>
      </c>
    </row>
    <row r="52" spans="1:15" s="8" customFormat="1" ht="10.5" customHeight="1" x14ac:dyDescent="0.15"/>
    <row r="53" spans="1:15" s="149" customFormat="1" ht="12.75" customHeight="1" x14ac:dyDescent="0.15">
      <c r="B53" s="230" t="s">
        <v>74</v>
      </c>
      <c r="H53" s="231" t="s">
        <v>11</v>
      </c>
      <c r="I53" s="232"/>
      <c r="J53" s="233"/>
      <c r="K53" s="234" t="s">
        <v>24</v>
      </c>
      <c r="L53" s="234" t="s">
        <v>25</v>
      </c>
      <c r="M53" s="235" t="s">
        <v>72</v>
      </c>
      <c r="N53" s="236"/>
    </row>
    <row r="54" spans="1:15" s="149" customFormat="1" ht="18" customHeight="1" x14ac:dyDescent="0.15">
      <c r="E54" s="230"/>
      <c r="F54" s="230"/>
      <c r="H54" s="231" t="str">
        <f>IF(C23&gt;0,"あり","なし")</f>
        <v>なし</v>
      </c>
      <c r="I54" s="232"/>
      <c r="J54" s="233"/>
      <c r="K54" s="237">
        <f>D24</f>
        <v>0</v>
      </c>
      <c r="L54" s="231">
        <f>COUNTA(C8:C22)+M29</f>
        <v>0</v>
      </c>
      <c r="M54" s="238">
        <f>COUNTA(C8:C12)</f>
        <v>0</v>
      </c>
      <c r="N54" s="239"/>
    </row>
    <row r="55" spans="1:15" s="8" customFormat="1" ht="9.75" customHeight="1" x14ac:dyDescent="0.15"/>
    <row r="56" spans="1:15" s="22" customFormat="1" ht="13.5" customHeight="1" x14ac:dyDescent="0.15">
      <c r="A56" s="240" t="s">
        <v>26</v>
      </c>
      <c r="B56" s="241"/>
      <c r="C56" s="15" t="s">
        <v>54</v>
      </c>
      <c r="D56" s="242" t="s">
        <v>62</v>
      </c>
      <c r="E56" s="242"/>
      <c r="F56" s="16" t="s">
        <v>56</v>
      </c>
      <c r="G56" s="156" t="s">
        <v>58</v>
      </c>
      <c r="H56" s="241" t="s">
        <v>21</v>
      </c>
      <c r="I56" s="157" t="s">
        <v>22</v>
      </c>
      <c r="J56" s="154"/>
      <c r="K56" s="18" t="s">
        <v>7</v>
      </c>
      <c r="L56" s="19"/>
      <c r="M56" s="19"/>
      <c r="N56" s="20"/>
      <c r="O56" s="21" t="s">
        <v>8</v>
      </c>
    </row>
    <row r="57" spans="1:15" s="22" customFormat="1" ht="11.25" customHeight="1" thickBot="1" x14ac:dyDescent="0.2">
      <c r="A57" s="243"/>
      <c r="B57" s="244"/>
      <c r="C57" s="245" t="s">
        <v>53</v>
      </c>
      <c r="D57" s="246" t="s">
        <v>53</v>
      </c>
      <c r="E57" s="246"/>
      <c r="F57" s="245" t="s">
        <v>57</v>
      </c>
      <c r="G57" s="245" t="s">
        <v>57</v>
      </c>
      <c r="H57" s="244"/>
      <c r="I57" s="247"/>
      <c r="J57" s="248"/>
      <c r="K57" s="163" t="s">
        <v>54</v>
      </c>
      <c r="L57" s="163" t="s">
        <v>59</v>
      </c>
      <c r="M57" s="164" t="s">
        <v>60</v>
      </c>
      <c r="N57" s="164" t="s">
        <v>61</v>
      </c>
      <c r="O57" s="249"/>
    </row>
    <row r="58" spans="1:15" s="8" customFormat="1" ht="19.5" customHeight="1" thickBot="1" x14ac:dyDescent="0.2">
      <c r="A58" s="250" t="s">
        <v>27</v>
      </c>
      <c r="B58" s="251"/>
      <c r="C58" s="252">
        <f>IF(L54&gt;0,20000,0)</f>
        <v>0</v>
      </c>
      <c r="D58" s="253">
        <f>IF(M54&gt;0,7000,0)</f>
        <v>0</v>
      </c>
      <c r="E58" s="253"/>
      <c r="F58" s="252">
        <f>IF(L54&gt;0,7000,0)</f>
        <v>0</v>
      </c>
      <c r="G58" s="252">
        <f>IF(L54&gt;0,982,0)</f>
        <v>0</v>
      </c>
      <c r="H58" s="181">
        <f>C58+D58+F58+G58</f>
        <v>0</v>
      </c>
      <c r="I58" s="254" t="str">
        <f>I36</f>
        <v>７割該当</v>
      </c>
      <c r="J58" s="255"/>
      <c r="K58" s="256">
        <f>ROUNDDOWN(IF(I58="７割該当",C58-(C58*0.7),IF(I58="５割該当",C58-(C58*0.5),IF(I58="２割該当",C58-(C58*0.2),C58))),0)</f>
        <v>0</v>
      </c>
      <c r="L58" s="257">
        <f>ROUNDDOWN(IF(I58="７割該当",D58-(D58*0.7),IF(I58="５割該当",D58-(D58*0.5),IF(I58="２割該当",D58-(D58*0.2),D58))),0)</f>
        <v>0</v>
      </c>
      <c r="M58" s="257">
        <f>ROUNDDOWN(IF(I58="７割該当",F58-(F58*0.7),IF(I58="５割該当",F58-(F58*0.5),IF(I58="２割該当",F58-(F58*0.2),F58))),0)</f>
        <v>0</v>
      </c>
      <c r="N58" s="257">
        <f>ROUNDDOWN(IF(I58="７割該当",G58-(G58*0.7),IF(I58="５割該当",G58-(G58*0.5),IF(I58="２割該当",G58-(G58*0.2),G58))),0)</f>
        <v>0</v>
      </c>
      <c r="O58" s="127">
        <f>SUM(K58:N58)</f>
        <v>0</v>
      </c>
    </row>
    <row r="59" spans="1:15" s="8" customFormat="1" ht="7.5" customHeight="1" x14ac:dyDescent="0.15">
      <c r="C59" s="258"/>
      <c r="D59" s="258"/>
      <c r="E59" s="258"/>
      <c r="F59" s="258"/>
      <c r="G59" s="258"/>
      <c r="H59" s="258"/>
      <c r="I59" s="258"/>
      <c r="J59" s="258"/>
      <c r="K59" s="259"/>
      <c r="L59" s="259"/>
      <c r="M59" s="259"/>
      <c r="N59" s="259"/>
      <c r="O59" s="259"/>
    </row>
    <row r="60" spans="1:15" s="8" customFormat="1" ht="18" customHeight="1" thickBot="1" x14ac:dyDescent="0.2">
      <c r="A60" s="260" t="s">
        <v>28</v>
      </c>
      <c r="B60" s="261"/>
      <c r="C60" s="262"/>
      <c r="D60" s="263"/>
      <c r="E60" s="263"/>
      <c r="F60" s="264"/>
      <c r="G60" s="258"/>
      <c r="H60" s="265" t="s">
        <v>29</v>
      </c>
      <c r="I60" s="266"/>
      <c r="J60" s="267"/>
      <c r="K60" s="268">
        <f>IF(K24+K51+K58&gt;670000,670000,(K24+K51+K58))</f>
        <v>0</v>
      </c>
      <c r="L60" s="268">
        <f>IF(L24+L51+L58&gt;170000,170000,(L24+L51+L58))</f>
        <v>0</v>
      </c>
      <c r="M60" s="268">
        <f>IF(M24+M51+M58&gt;260000,260000,(M24+M51+M58))</f>
        <v>0</v>
      </c>
      <c r="N60" s="268">
        <f>IF(N24+N51+N58&gt;30000,30000,(N24+N51+N58))</f>
        <v>0</v>
      </c>
      <c r="O60" s="268">
        <f>K60+L60+M60+N60</f>
        <v>0</v>
      </c>
    </row>
    <row r="61" spans="1:15" s="8" customFormat="1" ht="21" customHeight="1" thickBot="1" x14ac:dyDescent="0.2">
      <c r="A61" s="269"/>
      <c r="F61" s="270">
        <f>IF(OR(C5=1,C5=2,C5=3),4-C5,16-C5)</f>
        <v>16</v>
      </c>
      <c r="H61" s="271" t="s">
        <v>30</v>
      </c>
      <c r="I61" s="272"/>
      <c r="J61" s="273"/>
      <c r="K61" s="274"/>
      <c r="L61" s="275"/>
      <c r="M61" s="275"/>
      <c r="N61" s="275"/>
      <c r="O61" s="276">
        <f>IF(O60&gt;1130000,1130000,O60)/12*IF(OR(C5=1,C5=2,C5=3),4-C5,16-C5)</f>
        <v>0</v>
      </c>
    </row>
    <row r="62" spans="1:15" s="8" customFormat="1" ht="14.25" customHeight="1" x14ac:dyDescent="0.15">
      <c r="A62" s="277">
        <f>IF(E13=500000,IF(D13&gt;150000,150000,D13),0)</f>
        <v>0</v>
      </c>
      <c r="B62" s="278"/>
      <c r="C62" s="278"/>
      <c r="D62" s="278"/>
      <c r="E62" s="278"/>
      <c r="F62" s="279"/>
      <c r="H62" s="280" t="s">
        <v>31</v>
      </c>
      <c r="I62" s="281"/>
      <c r="J62" s="282"/>
      <c r="K62" s="283"/>
      <c r="L62" s="283"/>
      <c r="M62" s="284"/>
      <c r="N62" s="284"/>
      <c r="O62" s="285">
        <f>O61/F61</f>
        <v>0</v>
      </c>
    </row>
    <row r="63" spans="1:15" s="8" customFormat="1" ht="12" x14ac:dyDescent="0.15">
      <c r="A63" s="286">
        <f>IF(E15=500000,IF(D15&gt;150000,150000,D15),0)</f>
        <v>0</v>
      </c>
      <c r="E63" s="287"/>
      <c r="F63" s="32"/>
      <c r="G63" s="32"/>
      <c r="H63" s="32"/>
      <c r="I63" s="32"/>
      <c r="J63" s="32"/>
      <c r="K63" s="32"/>
    </row>
    <row r="64" spans="1:15" s="8" customFormat="1" ht="14.45" customHeight="1" x14ac:dyDescent="0.15">
      <c r="A64" s="286">
        <f>IF(E19=500000,IF(D19&gt;150000,150000,D19),0)</f>
        <v>0</v>
      </c>
      <c r="E64" s="288"/>
      <c r="F64" s="288"/>
      <c r="G64" s="288" t="s">
        <v>32</v>
      </c>
      <c r="H64" s="289" t="s">
        <v>33</v>
      </c>
      <c r="I64" s="289"/>
      <c r="J64" s="290"/>
      <c r="K64" s="290"/>
      <c r="L64" s="32"/>
      <c r="M64" s="32"/>
    </row>
    <row r="65" spans="1:13" s="8" customFormat="1" ht="13.9" customHeight="1" x14ac:dyDescent="0.15">
      <c r="A65" s="286"/>
      <c r="E65" s="288"/>
      <c r="F65" s="288"/>
      <c r="G65" s="288"/>
      <c r="H65" s="289" t="s">
        <v>69</v>
      </c>
      <c r="I65" s="289"/>
      <c r="J65" s="290"/>
      <c r="K65" s="290"/>
      <c r="L65" s="32"/>
      <c r="M65" s="32"/>
    </row>
    <row r="66" spans="1:13" s="8" customFormat="1" ht="10.15" customHeight="1" x14ac:dyDescent="0.15">
      <c r="A66" s="286">
        <f>IF(E21=500000,IF(D21&gt;150000,150000,D21),0)</f>
        <v>0</v>
      </c>
      <c r="C66" s="32"/>
      <c r="E66" s="291"/>
      <c r="F66" s="291"/>
      <c r="G66" s="288"/>
      <c r="J66" s="289"/>
      <c r="K66" s="289"/>
      <c r="L66" s="287"/>
      <c r="M66" s="287"/>
    </row>
    <row r="67" spans="1:13" s="8" customFormat="1" ht="12" x14ac:dyDescent="0.15">
      <c r="A67" s="286">
        <f>IF(E22=500000,IF(D22&gt;150000,150000,D22),0)</f>
        <v>0</v>
      </c>
      <c r="C67" s="287"/>
      <c r="D67" s="32"/>
      <c r="E67" s="291"/>
      <c r="F67" s="291"/>
      <c r="G67" s="288" t="s">
        <v>34</v>
      </c>
      <c r="H67" s="289" t="s">
        <v>33</v>
      </c>
      <c r="I67" s="289"/>
      <c r="J67" s="289"/>
      <c r="K67" s="289"/>
      <c r="L67" s="287"/>
      <c r="M67" s="287"/>
    </row>
    <row r="68" spans="1:13" s="8" customFormat="1" ht="12" x14ac:dyDescent="0.15">
      <c r="A68" s="286">
        <f>SUM(A62:A67)</f>
        <v>0</v>
      </c>
      <c r="B68" s="292"/>
      <c r="C68" s="287"/>
      <c r="D68" s="287"/>
      <c r="E68" s="291"/>
      <c r="F68" s="291"/>
      <c r="G68" s="288"/>
      <c r="H68" s="289" t="s">
        <v>70</v>
      </c>
      <c r="I68" s="289"/>
      <c r="J68" s="293"/>
      <c r="K68" s="293"/>
    </row>
    <row r="69" spans="1:13" s="8" customFormat="1" ht="12" x14ac:dyDescent="0.15">
      <c r="A69" s="294" t="s">
        <v>35</v>
      </c>
      <c r="B69" s="287"/>
      <c r="C69" s="287"/>
      <c r="D69" s="287"/>
      <c r="E69" s="291"/>
      <c r="F69" s="291"/>
      <c r="G69" s="288"/>
      <c r="H69" s="289" t="s">
        <v>36</v>
      </c>
      <c r="I69" s="289"/>
      <c r="J69" s="293"/>
      <c r="K69" s="293"/>
    </row>
    <row r="70" spans="1:13" s="8" customFormat="1" ht="12" x14ac:dyDescent="0.15">
      <c r="A70" s="294" t="s">
        <v>37</v>
      </c>
      <c r="E70" s="291"/>
      <c r="F70" s="291"/>
      <c r="G70" s="288" t="s">
        <v>38</v>
      </c>
      <c r="H70" s="289" t="s">
        <v>33</v>
      </c>
      <c r="I70" s="289"/>
      <c r="J70" s="293"/>
      <c r="K70" s="293"/>
    </row>
    <row r="71" spans="1:13" s="8" customFormat="1" ht="12" x14ac:dyDescent="0.15">
      <c r="A71" s="295"/>
      <c r="E71" s="291"/>
      <c r="F71" s="291"/>
      <c r="G71" s="290"/>
      <c r="H71" s="289" t="s">
        <v>71</v>
      </c>
      <c r="I71" s="289"/>
      <c r="J71" s="293"/>
      <c r="K71" s="293"/>
    </row>
    <row r="72" spans="1:13" s="8" customFormat="1" ht="12" x14ac:dyDescent="0.15">
      <c r="A72" s="294" t="s">
        <v>49</v>
      </c>
      <c r="E72" s="291"/>
      <c r="F72" s="291"/>
      <c r="G72" s="290"/>
      <c r="H72" s="289" t="s">
        <v>36</v>
      </c>
      <c r="I72" s="289"/>
      <c r="J72" s="293"/>
      <c r="K72" s="293"/>
    </row>
    <row r="73" spans="1:13" s="8" customFormat="1" ht="12" x14ac:dyDescent="0.15">
      <c r="E73" s="291"/>
      <c r="F73" s="296" t="s">
        <v>39</v>
      </c>
      <c r="G73" s="146" t="s">
        <v>40</v>
      </c>
      <c r="H73" s="293"/>
      <c r="I73" s="293"/>
      <c r="J73" s="293"/>
    </row>
  </sheetData>
  <sheetProtection algorithmName="SHA-512" hashValue="K27QHyxI0JL2/Ws4pE9oOO6Zvf0Y4oelDQjSn0EE38LlASNRhxWlZ+N6pHtBD/1c6RfZUIXW+S00OiFDg3Bz6Q==" saltValue="ZiKj2pMz5Lnr1EWlevIpeA==" spinCount="100000" sheet="1" objects="1" scenarios="1"/>
  <mergeCells count="69">
    <mergeCell ref="M53:N53"/>
    <mergeCell ref="M54:N54"/>
    <mergeCell ref="I44:J44"/>
    <mergeCell ref="I45:J45"/>
    <mergeCell ref="I46:J46"/>
    <mergeCell ref="I47:J47"/>
    <mergeCell ref="I48:J48"/>
    <mergeCell ref="I49:J49"/>
    <mergeCell ref="B47:B50"/>
    <mergeCell ref="I42:J42"/>
    <mergeCell ref="I43:J43"/>
    <mergeCell ref="I50:J50"/>
    <mergeCell ref="G41:G46"/>
    <mergeCell ref="I38:J38"/>
    <mergeCell ref="I39:J39"/>
    <mergeCell ref="I40:J40"/>
    <mergeCell ref="I41:J41"/>
    <mergeCell ref="L41:L50"/>
    <mergeCell ref="A60:B60"/>
    <mergeCell ref="H60:J60"/>
    <mergeCell ref="H61:J61"/>
    <mergeCell ref="H62:J62"/>
    <mergeCell ref="K62:L62"/>
    <mergeCell ref="O56:O57"/>
    <mergeCell ref="D57:E57"/>
    <mergeCell ref="A58:B58"/>
    <mergeCell ref="D58:E58"/>
    <mergeCell ref="A56:B57"/>
    <mergeCell ref="D56:E56"/>
    <mergeCell ref="H56:H57"/>
    <mergeCell ref="I58:J58"/>
    <mergeCell ref="K56:N56"/>
    <mergeCell ref="I56:J57"/>
    <mergeCell ref="A36:A50"/>
    <mergeCell ref="B36:B40"/>
    <mergeCell ref="B41:B43"/>
    <mergeCell ref="E41:E50"/>
    <mergeCell ref="A26:O26"/>
    <mergeCell ref="A30:H30"/>
    <mergeCell ref="A34:B35"/>
    <mergeCell ref="C34:C35"/>
    <mergeCell ref="H34:H35"/>
    <mergeCell ref="O34:O35"/>
    <mergeCell ref="K34:N34"/>
    <mergeCell ref="B44:B46"/>
    <mergeCell ref="N41:N46"/>
    <mergeCell ref="I34:J35"/>
    <mergeCell ref="I36:J36"/>
    <mergeCell ref="I37:J37"/>
    <mergeCell ref="A8:A23"/>
    <mergeCell ref="B8:B12"/>
    <mergeCell ref="B13:B15"/>
    <mergeCell ref="H13:H22"/>
    <mergeCell ref="L13:L22"/>
    <mergeCell ref="B19:B22"/>
    <mergeCell ref="B16:B18"/>
    <mergeCell ref="G8:G22"/>
    <mergeCell ref="H8:H12"/>
    <mergeCell ref="I8:I22"/>
    <mergeCell ref="J8:J22"/>
    <mergeCell ref="A1:O1"/>
    <mergeCell ref="A5:B5"/>
    <mergeCell ref="A6:B7"/>
    <mergeCell ref="C6:C7"/>
    <mergeCell ref="D6:D7"/>
    <mergeCell ref="E6:E7"/>
    <mergeCell ref="F6:F7"/>
    <mergeCell ref="O6:O7"/>
    <mergeCell ref="K6:N6"/>
  </mergeCells>
  <phoneticPr fontId="4"/>
  <pageMargins left="0.7" right="0.7" top="0.75" bottom="0.75" header="0.3" footer="0.3"/>
  <pageSetup paperSize="9" scale="5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CAE52-EED1-49AF-A08A-570F7991FB16}">
  <sheetPr>
    <tabColor rgb="FFFFFF00"/>
    <pageSetUpPr fitToPage="1"/>
  </sheetPr>
  <dimension ref="A1:Q73"/>
  <sheetViews>
    <sheetView zoomScaleNormal="100" workbookViewId="0">
      <selection activeCell="E9" sqref="E9"/>
    </sheetView>
  </sheetViews>
  <sheetFormatPr defaultColWidth="8.875" defaultRowHeight="13.5" x14ac:dyDescent="0.15"/>
  <cols>
    <col min="1" max="3" width="8.875" style="297"/>
    <col min="4" max="4" width="11.5" style="297" bestFit="1" customWidth="1"/>
    <col min="5" max="5" width="9.5" style="297" bestFit="1" customWidth="1"/>
    <col min="6" max="6" width="11.625" style="297" customWidth="1"/>
    <col min="7" max="9" width="8.625" style="297" customWidth="1"/>
    <col min="10" max="11" width="8.5" style="297" customWidth="1"/>
    <col min="12" max="13" width="8.625" style="297" customWidth="1"/>
    <col min="14" max="14" width="8.375" style="297" customWidth="1"/>
    <col min="15" max="15" width="9.5" style="297" customWidth="1"/>
    <col min="16" max="16384" width="8.875" style="297"/>
  </cols>
  <sheetData>
    <row r="1" spans="1:15" s="2" customFormat="1" ht="24" x14ac:dyDescent="0.15">
      <c r="A1" s="1" t="s">
        <v>50</v>
      </c>
      <c r="B1" s="1"/>
      <c r="C1" s="1"/>
      <c r="D1" s="1"/>
      <c r="E1" s="1"/>
      <c r="F1" s="1"/>
      <c r="G1" s="1"/>
      <c r="H1" s="1"/>
      <c r="I1" s="1"/>
      <c r="J1" s="1"/>
      <c r="K1" s="1"/>
      <c r="L1" s="1"/>
      <c r="M1" s="1"/>
      <c r="N1" s="1"/>
      <c r="O1" s="1"/>
    </row>
    <row r="2" spans="1:15" s="2" customFormat="1" ht="5.25" customHeight="1" x14ac:dyDescent="0.15">
      <c r="A2" s="3"/>
      <c r="B2" s="3"/>
      <c r="C2" s="3"/>
      <c r="D2" s="3"/>
      <c r="E2" s="3"/>
      <c r="F2" s="3"/>
      <c r="G2" s="3"/>
      <c r="H2" s="3"/>
      <c r="I2" s="3"/>
      <c r="J2" s="3"/>
      <c r="K2" s="3"/>
      <c r="L2" s="3"/>
      <c r="M2" s="3"/>
      <c r="N2" s="3"/>
      <c r="O2" s="3"/>
    </row>
    <row r="3" spans="1:15" s="2" customFormat="1" ht="18.75" x14ac:dyDescent="0.15">
      <c r="A3" s="4" t="s">
        <v>0</v>
      </c>
      <c r="B3" s="3"/>
      <c r="C3" s="3"/>
      <c r="D3" s="3"/>
      <c r="E3" s="3"/>
      <c r="F3" s="3"/>
      <c r="G3" s="3"/>
      <c r="H3" s="3"/>
      <c r="I3" s="3"/>
      <c r="J3" s="3"/>
      <c r="K3" s="3"/>
      <c r="L3" s="3"/>
      <c r="M3" s="3"/>
      <c r="N3" s="3"/>
      <c r="O3" s="3"/>
    </row>
    <row r="4" spans="1:15" s="2" customFormat="1" ht="4.5" customHeight="1" thickBot="1" x14ac:dyDescent="0.2">
      <c r="A4" s="3"/>
      <c r="B4" s="3"/>
      <c r="C4" s="3"/>
      <c r="D4" s="3"/>
      <c r="E4" s="3"/>
      <c r="F4" s="3"/>
      <c r="G4" s="3"/>
      <c r="H4" s="3"/>
      <c r="I4" s="3"/>
      <c r="J4" s="3"/>
      <c r="K4" s="3"/>
      <c r="L4" s="3"/>
      <c r="M4" s="3"/>
      <c r="N4" s="3"/>
      <c r="O4" s="3"/>
    </row>
    <row r="5" spans="1:15" s="8" customFormat="1" ht="15.75" customHeight="1" thickTop="1" thickBot="1" x14ac:dyDescent="0.2">
      <c r="A5" s="5" t="s">
        <v>1</v>
      </c>
      <c r="B5" s="5"/>
      <c r="C5" s="6">
        <v>4</v>
      </c>
      <c r="D5" s="7" t="s">
        <v>2</v>
      </c>
    </row>
    <row r="6" spans="1:15" s="22" customFormat="1" ht="12" customHeight="1" thickTop="1" x14ac:dyDescent="0.15">
      <c r="A6" s="9" t="s">
        <v>3</v>
      </c>
      <c r="B6" s="10"/>
      <c r="C6" s="11" t="s">
        <v>4</v>
      </c>
      <c r="D6" s="12" t="s">
        <v>46</v>
      </c>
      <c r="E6" s="13" t="s">
        <v>5</v>
      </c>
      <c r="F6" s="14" t="s">
        <v>6</v>
      </c>
      <c r="G6" s="15" t="s">
        <v>54</v>
      </c>
      <c r="H6" s="15" t="s">
        <v>55</v>
      </c>
      <c r="I6" s="16" t="s">
        <v>56</v>
      </c>
      <c r="J6" s="17" t="s">
        <v>58</v>
      </c>
      <c r="K6" s="18" t="s">
        <v>7</v>
      </c>
      <c r="L6" s="19"/>
      <c r="M6" s="19"/>
      <c r="N6" s="20"/>
      <c r="O6" s="21" t="s">
        <v>8</v>
      </c>
    </row>
    <row r="7" spans="1:15" s="32" customFormat="1" ht="12" customHeight="1" thickBot="1" x14ac:dyDescent="0.2">
      <c r="A7" s="23"/>
      <c r="B7" s="24"/>
      <c r="C7" s="25"/>
      <c r="D7" s="25"/>
      <c r="E7" s="26"/>
      <c r="F7" s="27"/>
      <c r="G7" s="28" t="s">
        <v>53</v>
      </c>
      <c r="H7" s="28" t="s">
        <v>53</v>
      </c>
      <c r="I7" s="28" t="s">
        <v>57</v>
      </c>
      <c r="J7" s="28" t="s">
        <v>57</v>
      </c>
      <c r="K7" s="28" t="s">
        <v>54</v>
      </c>
      <c r="L7" s="28" t="s">
        <v>59</v>
      </c>
      <c r="M7" s="29" t="s">
        <v>60</v>
      </c>
      <c r="N7" s="30" t="s">
        <v>61</v>
      </c>
      <c r="O7" s="31"/>
    </row>
    <row r="8" spans="1:15" s="8" customFormat="1" ht="15.75" customHeight="1" thickTop="1" x14ac:dyDescent="0.15">
      <c r="A8" s="33" t="s">
        <v>9</v>
      </c>
      <c r="B8" s="34" t="s">
        <v>10</v>
      </c>
      <c r="C8" s="35" t="s">
        <v>42</v>
      </c>
      <c r="D8" s="36">
        <v>2500000</v>
      </c>
      <c r="E8" s="37">
        <f>IF(D8="",0,430000)</f>
        <v>430000</v>
      </c>
      <c r="F8" s="38">
        <f t="shared" ref="F8:F22" si="0">IF(D8-E8&lt;0,0,D8-E8)</f>
        <v>2070000</v>
      </c>
      <c r="G8" s="39">
        <v>7.0000000000000007E-2</v>
      </c>
      <c r="H8" s="39">
        <v>0.02</v>
      </c>
      <c r="I8" s="39">
        <v>2.5000000000000001E-2</v>
      </c>
      <c r="J8" s="39">
        <v>3.3E-3</v>
      </c>
      <c r="K8" s="40">
        <f>ROUNDDOWN((F8*G8),0)</f>
        <v>144900</v>
      </c>
      <c r="L8" s="41">
        <f>ROUNDDOWN((F8*H8),0)</f>
        <v>41400</v>
      </c>
      <c r="M8" s="40">
        <f>ROUNDDOWN((F8*I8),0)</f>
        <v>51750</v>
      </c>
      <c r="N8" s="40">
        <f>ROUNDDOWN((F8*J8),0)</f>
        <v>6831</v>
      </c>
      <c r="O8" s="42">
        <f>L8+K8+M8+N8</f>
        <v>244881</v>
      </c>
    </row>
    <row r="9" spans="1:15" s="8" customFormat="1" ht="15.75" customHeight="1" x14ac:dyDescent="0.15">
      <c r="A9" s="43"/>
      <c r="B9" s="44"/>
      <c r="C9" s="45" t="s">
        <v>41</v>
      </c>
      <c r="D9" s="46">
        <v>1200000</v>
      </c>
      <c r="E9" s="37">
        <f t="shared" ref="E9:E22" si="1">IF(D9="",0,430000)</f>
        <v>430000</v>
      </c>
      <c r="F9" s="47">
        <f t="shared" si="0"/>
        <v>770000</v>
      </c>
      <c r="G9" s="48"/>
      <c r="H9" s="48"/>
      <c r="I9" s="48"/>
      <c r="J9" s="48"/>
      <c r="K9" s="49">
        <f>ROUNDDOWN((F9*G8),0)</f>
        <v>53900</v>
      </c>
      <c r="L9" s="49">
        <f>ROUNDDOWN((F9*H8),0)</f>
        <v>15400</v>
      </c>
      <c r="M9" s="49">
        <f>ROUNDDOWN((F9*I8),0)</f>
        <v>19250</v>
      </c>
      <c r="N9" s="49">
        <f>ROUNDDOWN((F9*J8),0)</f>
        <v>2541</v>
      </c>
      <c r="O9" s="50">
        <f t="shared" ref="O9:O22" si="2">L9+K9+M9+N9</f>
        <v>91091</v>
      </c>
    </row>
    <row r="10" spans="1:15" s="8" customFormat="1" ht="15" customHeight="1" x14ac:dyDescent="0.15">
      <c r="A10" s="43"/>
      <c r="B10" s="44"/>
      <c r="C10" s="45"/>
      <c r="D10" s="46"/>
      <c r="E10" s="37">
        <f>IF(D10="",0,430000)</f>
        <v>0</v>
      </c>
      <c r="F10" s="47">
        <f>IF(D10-E10&lt;0,0,D10-E10)</f>
        <v>0</v>
      </c>
      <c r="G10" s="48"/>
      <c r="H10" s="48"/>
      <c r="I10" s="48"/>
      <c r="J10" s="48"/>
      <c r="K10" s="49">
        <f>ROUNDDOWN((F10*G8),0)</f>
        <v>0</v>
      </c>
      <c r="L10" s="49">
        <f>ROUNDDOWN((F10*H8),0)</f>
        <v>0</v>
      </c>
      <c r="M10" s="49">
        <f>ROUNDDOWN((F10*I8),0)</f>
        <v>0</v>
      </c>
      <c r="N10" s="49">
        <f>ROUNDDOWN((F10*J8),0)</f>
        <v>0</v>
      </c>
      <c r="O10" s="50">
        <f t="shared" si="2"/>
        <v>0</v>
      </c>
    </row>
    <row r="11" spans="1:15" s="8" customFormat="1" ht="17.25" customHeight="1" x14ac:dyDescent="0.15">
      <c r="A11" s="43"/>
      <c r="B11" s="44"/>
      <c r="C11" s="45"/>
      <c r="D11" s="46"/>
      <c r="E11" s="37">
        <f t="shared" si="1"/>
        <v>0</v>
      </c>
      <c r="F11" s="47">
        <f t="shared" si="0"/>
        <v>0</v>
      </c>
      <c r="G11" s="48"/>
      <c r="H11" s="48"/>
      <c r="I11" s="48"/>
      <c r="J11" s="48"/>
      <c r="K11" s="49">
        <f>ROUNDDOWN((F11*G8),0)</f>
        <v>0</v>
      </c>
      <c r="L11" s="49">
        <f>ROUNDDOWN((F11*H8),0)</f>
        <v>0</v>
      </c>
      <c r="M11" s="49">
        <f>ROUNDDOWN((F11*I8),0)</f>
        <v>0</v>
      </c>
      <c r="N11" s="49">
        <f>ROUNDDOWN((F11*J8),0)</f>
        <v>0</v>
      </c>
      <c r="O11" s="50">
        <f t="shared" si="2"/>
        <v>0</v>
      </c>
    </row>
    <row r="12" spans="1:15" s="8" customFormat="1" ht="16.5" customHeight="1" x14ac:dyDescent="0.15">
      <c r="A12" s="43"/>
      <c r="B12" s="51"/>
      <c r="C12" s="52"/>
      <c r="D12" s="53"/>
      <c r="E12" s="54">
        <f t="shared" si="1"/>
        <v>0</v>
      </c>
      <c r="F12" s="55">
        <f t="shared" si="0"/>
        <v>0</v>
      </c>
      <c r="G12" s="48"/>
      <c r="H12" s="56"/>
      <c r="I12" s="48"/>
      <c r="J12" s="48"/>
      <c r="K12" s="57">
        <f>ROUNDDOWN((F12*G8),0)</f>
        <v>0</v>
      </c>
      <c r="L12" s="57">
        <f>ROUNDDOWN((F12*H8),0)</f>
        <v>0</v>
      </c>
      <c r="M12" s="57">
        <f>ROUNDDOWN((F12*I8),0)</f>
        <v>0</v>
      </c>
      <c r="N12" s="57">
        <f>ROUNDDOWN((F12*J8),0)</f>
        <v>0</v>
      </c>
      <c r="O12" s="58">
        <f t="shared" si="2"/>
        <v>0</v>
      </c>
    </row>
    <row r="13" spans="1:15" s="8" customFormat="1" ht="15.75" customHeight="1" x14ac:dyDescent="0.15">
      <c r="A13" s="43"/>
      <c r="B13" s="59" t="s">
        <v>51</v>
      </c>
      <c r="C13" s="60" t="s">
        <v>47</v>
      </c>
      <c r="D13" s="61">
        <v>0</v>
      </c>
      <c r="E13" s="37">
        <f t="shared" si="1"/>
        <v>430000</v>
      </c>
      <c r="F13" s="38">
        <f t="shared" si="0"/>
        <v>0</v>
      </c>
      <c r="G13" s="48"/>
      <c r="H13" s="62"/>
      <c r="I13" s="48"/>
      <c r="J13" s="48"/>
      <c r="K13" s="63">
        <f>ROUNDDOWN((F13*G8),0)</f>
        <v>0</v>
      </c>
      <c r="L13" s="64"/>
      <c r="M13" s="63">
        <f>ROUNDDOWN((F13*I8),0)</f>
        <v>0</v>
      </c>
      <c r="N13" s="63">
        <f>ROUNDDOWN((F13*J8),0)</f>
        <v>0</v>
      </c>
      <c r="O13" s="65">
        <f t="shared" si="2"/>
        <v>0</v>
      </c>
    </row>
    <row r="14" spans="1:15" s="8" customFormat="1" ht="17.25" customHeight="1" x14ac:dyDescent="0.15">
      <c r="A14" s="43"/>
      <c r="B14" s="66"/>
      <c r="C14" s="45"/>
      <c r="D14" s="46"/>
      <c r="E14" s="67">
        <f t="shared" si="1"/>
        <v>0</v>
      </c>
      <c r="F14" s="68">
        <f t="shared" si="0"/>
        <v>0</v>
      </c>
      <c r="G14" s="48"/>
      <c r="H14" s="69"/>
      <c r="I14" s="48"/>
      <c r="J14" s="48"/>
      <c r="K14" s="49">
        <f>ROUNDDOWN((F14*G8),0)</f>
        <v>0</v>
      </c>
      <c r="L14" s="64"/>
      <c r="M14" s="70">
        <f>ROUNDDOWN((F14*I8),0)</f>
        <v>0</v>
      </c>
      <c r="N14" s="70">
        <f>ROUNDDOWN((F14*J8),0)</f>
        <v>0</v>
      </c>
      <c r="O14" s="50">
        <f t="shared" si="2"/>
        <v>0</v>
      </c>
    </row>
    <row r="15" spans="1:15" s="8" customFormat="1" ht="17.25" customHeight="1" x14ac:dyDescent="0.15">
      <c r="A15" s="43"/>
      <c r="B15" s="71"/>
      <c r="C15" s="72"/>
      <c r="D15" s="73"/>
      <c r="E15" s="74">
        <f t="shared" si="1"/>
        <v>0</v>
      </c>
      <c r="F15" s="75">
        <f t="shared" si="0"/>
        <v>0</v>
      </c>
      <c r="G15" s="48"/>
      <c r="H15" s="69"/>
      <c r="I15" s="48"/>
      <c r="J15" s="48"/>
      <c r="K15" s="76">
        <f>ROUNDDOWN((F15*G8),0)</f>
        <v>0</v>
      </c>
      <c r="L15" s="64"/>
      <c r="M15" s="57">
        <f>ROUNDDOWN((F15*I8),0)</f>
        <v>0</v>
      </c>
      <c r="N15" s="57">
        <f>ROUNDDOWN((F15*J8),0)</f>
        <v>0</v>
      </c>
      <c r="O15" s="77">
        <f t="shared" si="2"/>
        <v>0</v>
      </c>
    </row>
    <row r="16" spans="1:15" s="8" customFormat="1" ht="17.25" customHeight="1" x14ac:dyDescent="0.15">
      <c r="A16" s="43"/>
      <c r="B16" s="78" t="s">
        <v>63</v>
      </c>
      <c r="C16" s="79"/>
      <c r="D16" s="80"/>
      <c r="E16" s="81">
        <f>IF(D16="",0,430000)</f>
        <v>0</v>
      </c>
      <c r="F16" s="82">
        <f>IF(D16-E16&lt;0,0,D16-E16)</f>
        <v>0</v>
      </c>
      <c r="G16" s="48"/>
      <c r="H16" s="69"/>
      <c r="I16" s="48"/>
      <c r="J16" s="48"/>
      <c r="K16" s="83">
        <f>ROUNDDOWN((F16*G8),0)</f>
        <v>0</v>
      </c>
      <c r="L16" s="64"/>
      <c r="M16" s="84">
        <f>ROUNDDOWN((F16*I8),0)</f>
        <v>0</v>
      </c>
      <c r="N16" s="83">
        <f>ROUNDDOWN((F16*J8),0)</f>
        <v>0</v>
      </c>
      <c r="O16" s="85">
        <f t="shared" si="2"/>
        <v>0</v>
      </c>
    </row>
    <row r="17" spans="1:17" s="8" customFormat="1" ht="17.25" customHeight="1" x14ac:dyDescent="0.15">
      <c r="A17" s="43"/>
      <c r="B17" s="86"/>
      <c r="C17" s="45"/>
      <c r="D17" s="46"/>
      <c r="E17" s="87">
        <f>IF(D17="",0,430000)</f>
        <v>0</v>
      </c>
      <c r="F17" s="47">
        <f>IF(D17-E17&lt;0,0,D17-E17)</f>
        <v>0</v>
      </c>
      <c r="G17" s="48"/>
      <c r="H17" s="69"/>
      <c r="I17" s="48"/>
      <c r="J17" s="48"/>
      <c r="K17" s="49">
        <f>ROUNDDOWN((F17*G8),0)</f>
        <v>0</v>
      </c>
      <c r="L17" s="64"/>
      <c r="M17" s="70">
        <f>ROUNDDOWN((F17*I8),0)</f>
        <v>0</v>
      </c>
      <c r="N17" s="70">
        <f>ROUNDDOWN((F17*J8),0)</f>
        <v>0</v>
      </c>
      <c r="O17" s="88">
        <f t="shared" si="2"/>
        <v>0</v>
      </c>
    </row>
    <row r="18" spans="1:17" s="8" customFormat="1" ht="17.25" customHeight="1" x14ac:dyDescent="0.15">
      <c r="A18" s="43"/>
      <c r="B18" s="89"/>
      <c r="C18" s="52"/>
      <c r="D18" s="53"/>
      <c r="E18" s="90">
        <f t="shared" si="1"/>
        <v>0</v>
      </c>
      <c r="F18" s="55">
        <f t="shared" si="0"/>
        <v>0</v>
      </c>
      <c r="G18" s="48"/>
      <c r="H18" s="69"/>
      <c r="I18" s="48"/>
      <c r="J18" s="48"/>
      <c r="K18" s="57">
        <f>ROUNDDOWN((F18*G8),0)</f>
        <v>0</v>
      </c>
      <c r="L18" s="64"/>
      <c r="M18" s="76">
        <f>ROUNDDOWN((F18*I8),0)</f>
        <v>0</v>
      </c>
      <c r="N18" s="57">
        <f>ROUNDDOWN((F18*J8),0)</f>
        <v>0</v>
      </c>
      <c r="O18" s="58">
        <f t="shared" si="2"/>
        <v>0</v>
      </c>
    </row>
    <row r="19" spans="1:17" s="8" customFormat="1" ht="15" customHeight="1" x14ac:dyDescent="0.15">
      <c r="A19" s="43"/>
      <c r="B19" s="91" t="s">
        <v>66</v>
      </c>
      <c r="C19" s="92" t="s">
        <v>48</v>
      </c>
      <c r="D19" s="61">
        <v>730000</v>
      </c>
      <c r="E19" s="37">
        <f t="shared" si="1"/>
        <v>430000</v>
      </c>
      <c r="F19" s="93">
        <f t="shared" si="0"/>
        <v>300000</v>
      </c>
      <c r="G19" s="48"/>
      <c r="H19" s="69"/>
      <c r="I19" s="48"/>
      <c r="J19" s="48"/>
      <c r="K19" s="94">
        <f>ROUNDDOWN((F19*G8),0)</f>
        <v>21000</v>
      </c>
      <c r="L19" s="64"/>
      <c r="M19" s="94">
        <f>ROUNDDOWN((F19*I8),0)</f>
        <v>7500</v>
      </c>
      <c r="N19" s="94">
        <f>ROUNDDOWN((F19*J8),0)</f>
        <v>990</v>
      </c>
      <c r="O19" s="42">
        <f t="shared" si="2"/>
        <v>29490</v>
      </c>
    </row>
    <row r="20" spans="1:17" s="8" customFormat="1" ht="15" customHeight="1" x14ac:dyDescent="0.15">
      <c r="A20" s="43"/>
      <c r="B20" s="95"/>
      <c r="C20" s="45"/>
      <c r="D20" s="46"/>
      <c r="E20" s="37">
        <f t="shared" si="1"/>
        <v>0</v>
      </c>
      <c r="F20" s="47">
        <f t="shared" si="0"/>
        <v>0</v>
      </c>
      <c r="G20" s="48"/>
      <c r="H20" s="69"/>
      <c r="I20" s="48"/>
      <c r="J20" s="48"/>
      <c r="K20" s="49">
        <f>ROUNDDOWN((F20*G8),0)</f>
        <v>0</v>
      </c>
      <c r="L20" s="64"/>
      <c r="M20" s="49">
        <f>ROUNDDOWN((F20*I8),0)</f>
        <v>0</v>
      </c>
      <c r="N20" s="49">
        <f>ROUNDDOWN((F20*J8),0)</f>
        <v>0</v>
      </c>
      <c r="O20" s="50">
        <f t="shared" si="2"/>
        <v>0</v>
      </c>
    </row>
    <row r="21" spans="1:17" s="8" customFormat="1" ht="15" customHeight="1" x14ac:dyDescent="0.15">
      <c r="A21" s="43"/>
      <c r="B21" s="95"/>
      <c r="C21" s="92"/>
      <c r="D21" s="46"/>
      <c r="E21" s="37">
        <f t="shared" si="1"/>
        <v>0</v>
      </c>
      <c r="F21" s="47">
        <f t="shared" si="0"/>
        <v>0</v>
      </c>
      <c r="G21" s="48"/>
      <c r="H21" s="69"/>
      <c r="I21" s="48"/>
      <c r="J21" s="48"/>
      <c r="K21" s="49">
        <f>ROUNDDOWN((F21*G8),0)</f>
        <v>0</v>
      </c>
      <c r="L21" s="64"/>
      <c r="M21" s="49">
        <f>ROUNDDOWN((F21*I8),0)</f>
        <v>0</v>
      </c>
      <c r="N21" s="49">
        <f>ROUNDDOWN((F21*J8),0)</f>
        <v>0</v>
      </c>
      <c r="O21" s="50">
        <f t="shared" si="2"/>
        <v>0</v>
      </c>
    </row>
    <row r="22" spans="1:17" s="8" customFormat="1" ht="15.75" customHeight="1" thickBot="1" x14ac:dyDescent="0.2">
      <c r="A22" s="43"/>
      <c r="B22" s="96"/>
      <c r="C22" s="97"/>
      <c r="D22" s="98"/>
      <c r="E22" s="37">
        <f t="shared" si="1"/>
        <v>0</v>
      </c>
      <c r="F22" s="99">
        <f t="shared" si="0"/>
        <v>0</v>
      </c>
      <c r="G22" s="100"/>
      <c r="H22" s="101"/>
      <c r="I22" s="100"/>
      <c r="J22" s="100"/>
      <c r="K22" s="102">
        <f>ROUNDDOWN((F22*G8),0)</f>
        <v>0</v>
      </c>
      <c r="L22" s="103"/>
      <c r="M22" s="102">
        <f>ROUNDDOWN((F22*I8),0)</f>
        <v>0</v>
      </c>
      <c r="N22" s="102">
        <f>ROUNDDOWN((F22*J8),0)</f>
        <v>0</v>
      </c>
      <c r="O22" s="50">
        <f t="shared" si="2"/>
        <v>0</v>
      </c>
    </row>
    <row r="23" spans="1:17" s="8" customFormat="1" ht="15.75" customHeight="1" thickTop="1" thickBot="1" x14ac:dyDescent="0.2">
      <c r="A23" s="104"/>
      <c r="B23" s="105" t="s">
        <v>11</v>
      </c>
      <c r="C23" s="106" t="s">
        <v>68</v>
      </c>
      <c r="D23" s="107">
        <v>500000</v>
      </c>
      <c r="E23" s="108"/>
      <c r="F23" s="109"/>
      <c r="G23" s="110">
        <v>0.108</v>
      </c>
      <c r="H23" s="110"/>
      <c r="I23" s="111"/>
      <c r="J23" s="111"/>
      <c r="K23" s="112"/>
      <c r="L23" s="113"/>
      <c r="M23" s="114"/>
      <c r="N23" s="114"/>
      <c r="O23" s="115"/>
    </row>
    <row r="24" spans="1:17" s="8" customFormat="1" ht="17.25" customHeight="1" thickTop="1" thickBot="1" x14ac:dyDescent="0.2">
      <c r="A24" s="116"/>
      <c r="B24" s="117"/>
      <c r="C24" s="118" t="s">
        <v>8</v>
      </c>
      <c r="D24" s="119">
        <f>SUM(D8:D23)</f>
        <v>4930000</v>
      </c>
      <c r="E24" s="120">
        <f>SUM(E8:E23)</f>
        <v>1720000</v>
      </c>
      <c r="F24" s="119">
        <f>SUM(F8:F23)</f>
        <v>3140000</v>
      </c>
      <c r="G24" s="121"/>
      <c r="H24" s="122"/>
      <c r="I24" s="123"/>
      <c r="J24" s="124"/>
      <c r="K24" s="125">
        <f>SUM(K8:K23)</f>
        <v>219800</v>
      </c>
      <c r="L24" s="126">
        <f>SUM(L8:L23)</f>
        <v>56800</v>
      </c>
      <c r="M24" s="126">
        <f>SUM(M8:M23)</f>
        <v>78500</v>
      </c>
      <c r="N24" s="126">
        <f>SUM(N8:N23)</f>
        <v>10362</v>
      </c>
      <c r="O24" s="127">
        <f>SUM(O8:O23)</f>
        <v>365462</v>
      </c>
    </row>
    <row r="25" spans="1:17" s="8" customFormat="1" ht="21" customHeight="1" x14ac:dyDescent="0.15">
      <c r="A25" s="128"/>
      <c r="B25" s="128"/>
      <c r="D25" s="129"/>
      <c r="E25" s="129"/>
      <c r="F25" s="129"/>
      <c r="K25" s="129"/>
      <c r="L25" s="129"/>
      <c r="M25" s="129"/>
      <c r="N25" s="129"/>
      <c r="O25" s="129"/>
    </row>
    <row r="26" spans="1:17" s="8" customFormat="1" ht="31.9" customHeight="1" thickBot="1" x14ac:dyDescent="0.2">
      <c r="A26" s="130" t="s">
        <v>43</v>
      </c>
      <c r="B26" s="130"/>
      <c r="C26" s="130"/>
      <c r="D26" s="130"/>
      <c r="E26" s="130"/>
      <c r="F26" s="130"/>
      <c r="G26" s="130"/>
      <c r="H26" s="130"/>
      <c r="I26" s="130"/>
      <c r="J26" s="130"/>
      <c r="K26" s="130"/>
      <c r="L26" s="130"/>
      <c r="M26" s="130"/>
      <c r="N26" s="130"/>
      <c r="O26" s="130"/>
    </row>
    <row r="27" spans="1:17" s="8" customFormat="1" ht="20.45" customHeight="1" thickTop="1" thickBot="1" x14ac:dyDescent="0.2">
      <c r="A27" s="131" t="s">
        <v>12</v>
      </c>
      <c r="B27" s="132" t="s">
        <v>13</v>
      </c>
      <c r="C27" s="132"/>
      <c r="D27" s="132"/>
      <c r="E27" s="132"/>
      <c r="F27" s="132"/>
      <c r="G27" s="132"/>
      <c r="H27" s="132"/>
      <c r="I27" s="132"/>
      <c r="J27" s="132"/>
      <c r="L27" s="133" t="s">
        <v>44</v>
      </c>
      <c r="M27" s="134">
        <v>3</v>
      </c>
      <c r="N27" s="135" t="s">
        <v>14</v>
      </c>
      <c r="O27" s="136" t="s">
        <v>52</v>
      </c>
      <c r="Q27" s="137">
        <f>M27-1</f>
        <v>2</v>
      </c>
    </row>
    <row r="28" spans="1:17" s="8" customFormat="1" ht="33.6" customHeight="1" thickBot="1" x14ac:dyDescent="0.2">
      <c r="A28" s="138" t="s">
        <v>15</v>
      </c>
      <c r="B28" s="138"/>
      <c r="C28" s="138"/>
      <c r="D28" s="138"/>
      <c r="E28" s="138"/>
      <c r="F28" s="138"/>
      <c r="G28" s="138"/>
      <c r="H28" s="138"/>
      <c r="I28" s="138"/>
      <c r="J28" s="138"/>
      <c r="K28" s="138"/>
      <c r="L28" s="139"/>
      <c r="M28" s="140"/>
      <c r="N28" s="138"/>
      <c r="O28" s="138"/>
    </row>
    <row r="29" spans="1:17" s="8" customFormat="1" ht="19.149999999999999" customHeight="1" thickTop="1" thickBot="1" x14ac:dyDescent="0.2">
      <c r="A29" s="138" t="s">
        <v>16</v>
      </c>
      <c r="B29" s="138"/>
      <c r="C29" s="138"/>
      <c r="D29" s="138"/>
      <c r="E29" s="138"/>
      <c r="F29" s="138"/>
      <c r="G29" s="138"/>
      <c r="H29" s="138"/>
      <c r="I29" s="138"/>
      <c r="J29" s="138"/>
      <c r="L29" s="141" t="s">
        <v>45</v>
      </c>
      <c r="M29" s="142">
        <v>0</v>
      </c>
      <c r="N29" s="138" t="s">
        <v>14</v>
      </c>
      <c r="O29" s="143"/>
    </row>
    <row r="30" spans="1:17" s="149" customFormat="1" ht="5.25" customHeight="1" thickTop="1" x14ac:dyDescent="0.15">
      <c r="A30" s="144" t="s">
        <v>17</v>
      </c>
      <c r="B30" s="144"/>
      <c r="C30" s="144"/>
      <c r="D30" s="144"/>
      <c r="E30" s="144"/>
      <c r="F30" s="144"/>
      <c r="G30" s="144"/>
      <c r="H30" s="144"/>
      <c r="I30" s="145"/>
      <c r="J30" s="146"/>
      <c r="K30" s="147"/>
      <c r="L30" s="146"/>
      <c r="M30" s="146"/>
      <c r="N30" s="146"/>
      <c r="O30" s="148"/>
    </row>
    <row r="31" spans="1:17" s="149" customFormat="1" ht="5.45" customHeight="1" x14ac:dyDescent="0.15">
      <c r="A31" s="150"/>
      <c r="B31" s="145" t="s">
        <v>18</v>
      </c>
      <c r="C31" s="150"/>
      <c r="D31" s="151"/>
      <c r="E31" s="152"/>
      <c r="F31" s="152"/>
      <c r="G31" s="146" t="s">
        <v>19</v>
      </c>
      <c r="H31" s="146"/>
      <c r="I31" s="146"/>
      <c r="J31" s="146"/>
      <c r="K31" s="147" t="s">
        <v>20</v>
      </c>
      <c r="L31" s="147"/>
      <c r="M31" s="147"/>
      <c r="N31" s="147"/>
      <c r="O31" s="148"/>
    </row>
    <row r="32" spans="1:17" s="8" customFormat="1" ht="5.25" customHeight="1" x14ac:dyDescent="0.15">
      <c r="A32" s="128"/>
      <c r="B32" s="128"/>
    </row>
    <row r="33" spans="1:15" s="8" customFormat="1" ht="23.45" customHeight="1" x14ac:dyDescent="0.15">
      <c r="A33" s="128"/>
      <c r="B33" s="128"/>
    </row>
    <row r="34" spans="1:15" s="22" customFormat="1" ht="12" customHeight="1" x14ac:dyDescent="0.15">
      <c r="A34" s="153" t="s">
        <v>3</v>
      </c>
      <c r="B34" s="154"/>
      <c r="C34" s="155" t="s">
        <v>4</v>
      </c>
      <c r="D34" s="15" t="s">
        <v>54</v>
      </c>
      <c r="E34" s="15" t="s">
        <v>55</v>
      </c>
      <c r="F34" s="16" t="s">
        <v>56</v>
      </c>
      <c r="G34" s="156" t="s">
        <v>58</v>
      </c>
      <c r="H34" s="155" t="s">
        <v>21</v>
      </c>
      <c r="I34" s="157" t="s">
        <v>22</v>
      </c>
      <c r="J34" s="154"/>
      <c r="K34" s="18" t="s">
        <v>7</v>
      </c>
      <c r="L34" s="19"/>
      <c r="M34" s="19"/>
      <c r="N34" s="20"/>
      <c r="O34" s="21" t="s">
        <v>8</v>
      </c>
    </row>
    <row r="35" spans="1:15" s="32" customFormat="1" ht="12" customHeight="1" x14ac:dyDescent="0.15">
      <c r="A35" s="158"/>
      <c r="B35" s="159"/>
      <c r="C35" s="160"/>
      <c r="D35" s="161" t="s">
        <v>53</v>
      </c>
      <c r="E35" s="161" t="s">
        <v>53</v>
      </c>
      <c r="F35" s="161" t="s">
        <v>57</v>
      </c>
      <c r="G35" s="161" t="s">
        <v>57</v>
      </c>
      <c r="H35" s="160"/>
      <c r="I35" s="162"/>
      <c r="J35" s="159"/>
      <c r="K35" s="163" t="s">
        <v>54</v>
      </c>
      <c r="L35" s="163" t="s">
        <v>59</v>
      </c>
      <c r="M35" s="164" t="s">
        <v>60</v>
      </c>
      <c r="N35" s="164" t="s">
        <v>61</v>
      </c>
      <c r="O35" s="31"/>
    </row>
    <row r="36" spans="1:15" s="8" customFormat="1" ht="15.75" customHeight="1" x14ac:dyDescent="0.15">
      <c r="A36" s="165" t="s">
        <v>23</v>
      </c>
      <c r="B36" s="166" t="s">
        <v>10</v>
      </c>
      <c r="C36" s="167" t="str">
        <f>C8</f>
        <v>花子</v>
      </c>
      <c r="D36" s="168">
        <f>IF(C36&gt;0,18000,0)</f>
        <v>18000</v>
      </c>
      <c r="E36" s="168">
        <f>IF(C36&gt;0,8000,0)</f>
        <v>8000</v>
      </c>
      <c r="F36" s="168">
        <f>IF(C36&gt;0,10000,0)</f>
        <v>10000</v>
      </c>
      <c r="G36" s="168">
        <f>IF(C36&gt;0,932,0)</f>
        <v>932</v>
      </c>
      <c r="H36" s="169">
        <f>SUM(D36:G36)</f>
        <v>36932</v>
      </c>
      <c r="I36" s="170" t="str">
        <f>IF(K54&lt;430001+100000*Q27,"７割該当",IF(K54&lt;430001+310000*L54+100000*Q27,"５割該当",IF(K54&lt;430001+570000*L54+100000*Q27,"２割該当","無し")))</f>
        <v>無し</v>
      </c>
      <c r="J36" s="171"/>
      <c r="K36" s="172">
        <f>ROUNDDOWN(IF(I36="７割該当",D36-(D36*0.7),IF(I36="５割該当",D36-(D36*0.5),IF(I36="２割該当",D36-(D36*0.2),D36))),0)</f>
        <v>18000</v>
      </c>
      <c r="L36" s="94">
        <f>ROUNDDOWN(IF(I36="７割該当",E36-(E36*0.7),IF(I36="５割該当",E36-(E36*0.5),IF(I36="２割該当",E36-(E36*0.2),E36))),0)</f>
        <v>8000</v>
      </c>
      <c r="M36" s="94">
        <f>ROUNDDOWN(IF(I36="７割該当",F36-(F36*0.7),IF(I36="５割該当",F36-(F36*0.5),IF(I36="２割該当",F36-(F36*0.2),F36))),0)</f>
        <v>10000</v>
      </c>
      <c r="N36" s="94">
        <f>ROUNDDOWN(IF(I36="７割該当",G36-(G36*0.7),IF(I36="５割該当",G36-(G36*0.5),IF(I36="２割該当",G36-(G36*0.2),G36))),0)</f>
        <v>932</v>
      </c>
      <c r="O36" s="42">
        <f>SUM(K36:N36)</f>
        <v>36932</v>
      </c>
    </row>
    <row r="37" spans="1:15" s="8" customFormat="1" ht="16.5" customHeight="1" x14ac:dyDescent="0.15">
      <c r="A37" s="165"/>
      <c r="B37" s="166"/>
      <c r="C37" s="173" t="str">
        <f t="shared" ref="C37:C50" si="3">C9</f>
        <v>太郎</v>
      </c>
      <c r="D37" s="174">
        <f>IF(C37&gt;0,18000,0)</f>
        <v>18000</v>
      </c>
      <c r="E37" s="174">
        <f t="shared" ref="E37:E39" si="4">IF(C37&gt;0,8000,0)</f>
        <v>8000</v>
      </c>
      <c r="F37" s="174">
        <f>IF(C37&gt;0,10000,0)</f>
        <v>10000</v>
      </c>
      <c r="G37" s="174">
        <f>IF(C37&gt;0,932,0)</f>
        <v>932</v>
      </c>
      <c r="H37" s="175">
        <f t="shared" ref="H37:H50" si="5">SUM(D37:G37)</f>
        <v>36932</v>
      </c>
      <c r="I37" s="176" t="str">
        <f>IF(K54&lt;430001+100000*Q27,"７割該当",IF(K54&lt;430001+310000*L54+100000*Q27,"５割該当",IF(K54&lt;430001+570000*L54+100000*Q27,"２割該当","無し")))</f>
        <v>無し</v>
      </c>
      <c r="J37" s="177"/>
      <c r="K37" s="178">
        <f t="shared" ref="K37:K50" si="6">ROUNDDOWN(IF(I37="７割該当",D37-(D37*0.7),IF(I37="５割該当",D37-(D37*0.5),IF(I37="２割該当",D37-(D37*0.2),D37))),0)</f>
        <v>18000</v>
      </c>
      <c r="L37" s="49">
        <f>ROUNDDOWN(IF(I37="７割該当",E37-(E37*0.7),IF(I37="５割該当",E37-(E37*0.5),IF(I37="２割該当",E37-(E37*0.2),E37))),0)</f>
        <v>8000</v>
      </c>
      <c r="M37" s="49">
        <f t="shared" ref="M37:M50" si="7">ROUNDDOWN(IF(I37="７割該当",F37-(F37*0.7),IF(I37="５割該当",F37-(F37*0.5),IF(I37="２割該当",F37-(F37*0.2),F37))),0)</f>
        <v>10000</v>
      </c>
      <c r="N37" s="179">
        <f t="shared" ref="N37:N40" si="8">ROUNDDOWN(IF(I37="７割該当",G37-(G37*0.7),IF(I37="５割該当",G37-(G37*0.5),IF(I37="２割該当",G37-(G37*0.2),G37))),0)</f>
        <v>932</v>
      </c>
      <c r="O37" s="50">
        <f t="shared" ref="O37:O50" si="9">SUM(K37:N37)</f>
        <v>36932</v>
      </c>
    </row>
    <row r="38" spans="1:15" s="8" customFormat="1" ht="16.5" customHeight="1" x14ac:dyDescent="0.15">
      <c r="A38" s="165"/>
      <c r="B38" s="166"/>
      <c r="C38" s="173">
        <f t="shared" si="3"/>
        <v>0</v>
      </c>
      <c r="D38" s="174">
        <f>IF(C38&gt;0,18000,0)</f>
        <v>0</v>
      </c>
      <c r="E38" s="174">
        <f t="shared" si="4"/>
        <v>0</v>
      </c>
      <c r="F38" s="174">
        <f t="shared" ref="F38:F39" si="10">IF(C38&gt;0,10000,0)</f>
        <v>0</v>
      </c>
      <c r="G38" s="174">
        <f>IF(C38&gt;0,932,0)</f>
        <v>0</v>
      </c>
      <c r="H38" s="175">
        <f t="shared" si="5"/>
        <v>0</v>
      </c>
      <c r="I38" s="176" t="str">
        <f>IF(K54&lt;430001+100000*Q27,"７割該当",IF(K54&lt;430001+310000*L54+100000*Q27,"５割該当",IF(K54&lt;430001+570000*L54+100000*Q27,"２割該当","無し")))</f>
        <v>無し</v>
      </c>
      <c r="J38" s="177"/>
      <c r="K38" s="178">
        <f t="shared" si="6"/>
        <v>0</v>
      </c>
      <c r="L38" s="49">
        <f>ROUNDDOWN(IF(I38="７割該当",E38-(E38*0.7),IF(I38="５割該当",E38-(E38*0.5),IF(I38="２割該当",E38-(E38*0.2),E38))),0)</f>
        <v>0</v>
      </c>
      <c r="M38" s="49">
        <f t="shared" si="7"/>
        <v>0</v>
      </c>
      <c r="N38" s="179">
        <f t="shared" si="8"/>
        <v>0</v>
      </c>
      <c r="O38" s="50">
        <f t="shared" si="9"/>
        <v>0</v>
      </c>
    </row>
    <row r="39" spans="1:15" s="8" customFormat="1" ht="17.25" customHeight="1" x14ac:dyDescent="0.15">
      <c r="A39" s="165"/>
      <c r="B39" s="166"/>
      <c r="C39" s="173">
        <f t="shared" si="3"/>
        <v>0</v>
      </c>
      <c r="D39" s="174">
        <f>IF(C39&gt;0,18000,0)</f>
        <v>0</v>
      </c>
      <c r="E39" s="174">
        <f t="shared" si="4"/>
        <v>0</v>
      </c>
      <c r="F39" s="174">
        <f t="shared" si="10"/>
        <v>0</v>
      </c>
      <c r="G39" s="174">
        <f>IF(C39&gt;0,932,0)</f>
        <v>0</v>
      </c>
      <c r="H39" s="175">
        <f t="shared" si="5"/>
        <v>0</v>
      </c>
      <c r="I39" s="176" t="str">
        <f>IF(K54&lt;430001+100000*Q27,"７割該当",IF(K54&lt;430001+310000*L54+100000*Q27,"５割該当",IF(K54&lt;430001+570000*L54+100000*Q27,"２割該当","無し")))</f>
        <v>無し</v>
      </c>
      <c r="J39" s="177"/>
      <c r="K39" s="178">
        <f t="shared" si="6"/>
        <v>0</v>
      </c>
      <c r="L39" s="49">
        <f>ROUNDDOWN(IF(I39="７割該当",E39-(E39*0.7),IF(I39="５割該当",E39-(E39*0.5),IF(I39="２割該当",E39-(E39*0.2),E39))),0)</f>
        <v>0</v>
      </c>
      <c r="M39" s="49">
        <f t="shared" si="7"/>
        <v>0</v>
      </c>
      <c r="N39" s="179">
        <f t="shared" si="8"/>
        <v>0</v>
      </c>
      <c r="O39" s="50">
        <f t="shared" si="9"/>
        <v>0</v>
      </c>
    </row>
    <row r="40" spans="1:15" s="8" customFormat="1" ht="15" customHeight="1" x14ac:dyDescent="0.15">
      <c r="A40" s="165"/>
      <c r="B40" s="166"/>
      <c r="C40" s="180">
        <f t="shared" si="3"/>
        <v>0</v>
      </c>
      <c r="D40" s="174">
        <f>IF(C40&gt;0,18000,0)</f>
        <v>0</v>
      </c>
      <c r="E40" s="168">
        <f>IF(C40&gt;0,8000,0)</f>
        <v>0</v>
      </c>
      <c r="F40" s="181">
        <f>IF(C40&gt;0,10000,0)</f>
        <v>0</v>
      </c>
      <c r="G40" s="181">
        <f>IF(C40&gt;0,932,0)</f>
        <v>0</v>
      </c>
      <c r="H40" s="182">
        <f t="shared" si="5"/>
        <v>0</v>
      </c>
      <c r="I40" s="183" t="str">
        <f>IF(K54&lt;430001+100000*Q27,"７割該当",IF(K54&lt;430001+310000*L54+100000*Q27,"５割該当",IF(K54&lt;430001+570000*L54+100000*Q27,"２割該当","無し")))</f>
        <v>無し</v>
      </c>
      <c r="J40" s="184"/>
      <c r="K40" s="178">
        <f t="shared" si="6"/>
        <v>0</v>
      </c>
      <c r="L40" s="49">
        <f>ROUNDDOWN(IF(I40="７割該当",E40-(E40*0.7),IF(I40="５割該当",E40-(E40*0.5),IF(I40="２割該当",E40-(E40*0.2),E40))),0)</f>
        <v>0</v>
      </c>
      <c r="M40" s="57">
        <f t="shared" si="7"/>
        <v>0</v>
      </c>
      <c r="N40" s="185">
        <f t="shared" si="8"/>
        <v>0</v>
      </c>
      <c r="O40" s="58">
        <f t="shared" si="9"/>
        <v>0</v>
      </c>
    </row>
    <row r="41" spans="1:15" s="8" customFormat="1" ht="15.75" customHeight="1" x14ac:dyDescent="0.15">
      <c r="A41" s="165"/>
      <c r="B41" s="186" t="s">
        <v>65</v>
      </c>
      <c r="C41" s="187" t="str">
        <f t="shared" si="3"/>
        <v>花美</v>
      </c>
      <c r="D41" s="83">
        <f>IF(C41&gt;0,18000,0)/2</f>
        <v>9000</v>
      </c>
      <c r="E41" s="188"/>
      <c r="F41" s="168">
        <f>IF(C41&gt;0,10000,0)/2</f>
        <v>5000</v>
      </c>
      <c r="G41" s="188"/>
      <c r="H41" s="169">
        <f t="shared" si="5"/>
        <v>14000</v>
      </c>
      <c r="I41" s="176" t="str">
        <f>IF(K54&lt;430001+100000*Q27,"７割該当",IF(K54&lt;430001+310000*L54+100000*Q27,"５割該当",IF(K54&lt;430001+570000*L54+100000*Q27,"２割該当","無し")))</f>
        <v>無し</v>
      </c>
      <c r="J41" s="177"/>
      <c r="K41" s="189">
        <f t="shared" si="6"/>
        <v>9000</v>
      </c>
      <c r="L41" s="190"/>
      <c r="M41" s="94">
        <f t="shared" si="7"/>
        <v>5000</v>
      </c>
      <c r="N41" s="191"/>
      <c r="O41" s="42">
        <f t="shared" si="9"/>
        <v>14000</v>
      </c>
    </row>
    <row r="42" spans="1:15" s="8" customFormat="1" ht="16.5" customHeight="1" x14ac:dyDescent="0.15">
      <c r="A42" s="165"/>
      <c r="B42" s="192"/>
      <c r="C42" s="193">
        <f t="shared" si="3"/>
        <v>0</v>
      </c>
      <c r="D42" s="70">
        <f>IF(C42&gt;0,18000,0)/2</f>
        <v>0</v>
      </c>
      <c r="E42" s="194"/>
      <c r="F42" s="195">
        <f>IF(C42&gt;0,10000,0)/2</f>
        <v>0</v>
      </c>
      <c r="G42" s="194"/>
      <c r="H42" s="196">
        <f t="shared" si="5"/>
        <v>0</v>
      </c>
      <c r="I42" s="176" t="str">
        <f>IF(K54&lt;430001+100000*Q27,"７割該当",IF(K54&lt;430001+310000*L54+100000*Q27,"５割該当",IF(K54&lt;430001+570000*L54+100000*Q27,"２割該当","無し")))</f>
        <v>無し</v>
      </c>
      <c r="J42" s="177"/>
      <c r="K42" s="197">
        <f t="shared" si="6"/>
        <v>0</v>
      </c>
      <c r="L42" s="64"/>
      <c r="M42" s="70">
        <f t="shared" si="7"/>
        <v>0</v>
      </c>
      <c r="N42" s="198"/>
      <c r="O42" s="50">
        <f t="shared" si="9"/>
        <v>0</v>
      </c>
    </row>
    <row r="43" spans="1:15" s="8" customFormat="1" ht="16.5" customHeight="1" x14ac:dyDescent="0.15">
      <c r="A43" s="165"/>
      <c r="B43" s="199"/>
      <c r="C43" s="200">
        <f t="shared" si="3"/>
        <v>0</v>
      </c>
      <c r="D43" s="57">
        <f>IF(C43&gt;0,18000,0)/2</f>
        <v>0</v>
      </c>
      <c r="E43" s="194"/>
      <c r="F43" s="119">
        <f>IF(C43&gt;0,10000,0)/2</f>
        <v>0</v>
      </c>
      <c r="G43" s="194"/>
      <c r="H43" s="201">
        <f t="shared" si="5"/>
        <v>0</v>
      </c>
      <c r="I43" s="202" t="str">
        <f>IF(K54&lt;430001+100000*Q27,"７割該当",IF(K54&lt;430001+310000*L54+100000*Q27,"５割該当",IF(K54&lt;430001+570000*L54+100000*Q27,"２割該当","無し")))</f>
        <v>無し</v>
      </c>
      <c r="J43" s="203"/>
      <c r="K43" s="204">
        <f t="shared" si="6"/>
        <v>0</v>
      </c>
      <c r="L43" s="64"/>
      <c r="M43" s="57">
        <f t="shared" si="7"/>
        <v>0</v>
      </c>
      <c r="N43" s="198"/>
      <c r="O43" s="77">
        <f t="shared" si="9"/>
        <v>0</v>
      </c>
    </row>
    <row r="44" spans="1:15" s="8" customFormat="1" ht="16.5" customHeight="1" x14ac:dyDescent="0.15">
      <c r="A44" s="165"/>
      <c r="B44" s="205" t="s">
        <v>64</v>
      </c>
      <c r="C44" s="187">
        <f t="shared" si="3"/>
        <v>0</v>
      </c>
      <c r="D44" s="63">
        <f t="shared" ref="D44:D50" si="11">IF(C44&gt;0,18000,0)</f>
        <v>0</v>
      </c>
      <c r="E44" s="194"/>
      <c r="F44" s="206">
        <f t="shared" ref="F44:F46" si="12">IF(C44&gt;0,10000,0)</f>
        <v>0</v>
      </c>
      <c r="G44" s="194"/>
      <c r="H44" s="206">
        <f t="shared" si="5"/>
        <v>0</v>
      </c>
      <c r="I44" s="176" t="str">
        <f>IF(K54&lt;430001+100000*Q27,"７割該当",IF(K54&lt;430001+310000*L54+100000*Q27,"５割該当",IF(K54&lt;430001+570000*L54+100000*Q27,"２割該当","無し")))</f>
        <v>無し</v>
      </c>
      <c r="J44" s="177"/>
      <c r="K44" s="63">
        <f t="shared" si="6"/>
        <v>0</v>
      </c>
      <c r="L44" s="64"/>
      <c r="M44" s="94">
        <f t="shared" si="7"/>
        <v>0</v>
      </c>
      <c r="N44" s="198"/>
      <c r="O44" s="207">
        <f t="shared" si="9"/>
        <v>0</v>
      </c>
    </row>
    <row r="45" spans="1:15" s="8" customFormat="1" ht="16.5" customHeight="1" x14ac:dyDescent="0.15">
      <c r="A45" s="165"/>
      <c r="B45" s="208"/>
      <c r="C45" s="209">
        <f t="shared" si="3"/>
        <v>0</v>
      </c>
      <c r="D45" s="49">
        <f t="shared" si="11"/>
        <v>0</v>
      </c>
      <c r="E45" s="194"/>
      <c r="F45" s="195">
        <f t="shared" si="12"/>
        <v>0</v>
      </c>
      <c r="G45" s="194"/>
      <c r="H45" s="195">
        <f t="shared" si="5"/>
        <v>0</v>
      </c>
      <c r="I45" s="176" t="str">
        <f>IF(K54&lt;430001+100000*Q27,"７割該当",IF(K54&lt;430001+310000*L54+100000*Q27,"５割該当",IF(K54&lt;430001+570000*L54+100000*Q27,"２割該当","無し")))</f>
        <v>無し</v>
      </c>
      <c r="J45" s="177"/>
      <c r="K45" s="49">
        <f t="shared" si="6"/>
        <v>0</v>
      </c>
      <c r="L45" s="64"/>
      <c r="M45" s="70">
        <f t="shared" si="7"/>
        <v>0</v>
      </c>
      <c r="N45" s="198"/>
      <c r="O45" s="50">
        <f t="shared" si="9"/>
        <v>0</v>
      </c>
    </row>
    <row r="46" spans="1:15" s="8" customFormat="1" ht="16.5" customHeight="1" x14ac:dyDescent="0.15">
      <c r="A46" s="165"/>
      <c r="B46" s="210"/>
      <c r="C46" s="211">
        <f t="shared" si="3"/>
        <v>0</v>
      </c>
      <c r="D46" s="57">
        <f t="shared" si="11"/>
        <v>0</v>
      </c>
      <c r="E46" s="194"/>
      <c r="F46" s="181">
        <f t="shared" si="12"/>
        <v>0</v>
      </c>
      <c r="G46" s="212"/>
      <c r="H46" s="181">
        <f t="shared" si="5"/>
        <v>0</v>
      </c>
      <c r="I46" s="176" t="str">
        <f>IF(K54&lt;430001+100000*Q27,"７割該当",IF(K54&lt;430001+310000*L54+100000*Q27,"５割該当",IF(K54&lt;430001+570000*L54+100000*Q27,"２割該当","無し")))</f>
        <v>無し</v>
      </c>
      <c r="J46" s="177"/>
      <c r="K46" s="57">
        <f t="shared" si="6"/>
        <v>0</v>
      </c>
      <c r="L46" s="64"/>
      <c r="M46" s="57">
        <f t="shared" si="7"/>
        <v>0</v>
      </c>
      <c r="N46" s="213"/>
      <c r="O46" s="77">
        <f t="shared" si="9"/>
        <v>0</v>
      </c>
    </row>
    <row r="47" spans="1:15" s="8" customFormat="1" ht="15.75" customHeight="1" x14ac:dyDescent="0.15">
      <c r="A47" s="165"/>
      <c r="B47" s="214" t="s">
        <v>67</v>
      </c>
      <c r="C47" s="215" t="str">
        <f t="shared" si="3"/>
        <v>次郎</v>
      </c>
      <c r="D47" s="84">
        <f t="shared" si="11"/>
        <v>18000</v>
      </c>
      <c r="E47" s="194"/>
      <c r="F47" s="168">
        <f>IF(C47&gt;0,10000,0)</f>
        <v>10000</v>
      </c>
      <c r="G47" s="168">
        <f>IF(C47&gt;0,932,0)</f>
        <v>932</v>
      </c>
      <c r="H47" s="169">
        <f t="shared" si="5"/>
        <v>28932</v>
      </c>
      <c r="I47" s="176" t="str">
        <f>IF(K54&lt;430001+100000*Q27,"７割該当",IF(K54&lt;430001+310000*L54+100000*Q27,"５割該当",IF(K54&lt;430001+570000*L54+100000*Q27,"２割該当","無し")))</f>
        <v>無し</v>
      </c>
      <c r="J47" s="177"/>
      <c r="K47" s="172">
        <f t="shared" si="6"/>
        <v>18000</v>
      </c>
      <c r="L47" s="64"/>
      <c r="M47" s="94">
        <f>ROUNDDOWN(IF(I47="７割該当",F47-(F47*0.7),IF(I47="５割該当",F47-(F47*0.5),IF(I47="２割該当",F47-(F47*0.2),F47))),0)</f>
        <v>10000</v>
      </c>
      <c r="N47" s="216">
        <f>ROUNDDOWN(IF(I47="７割該当",G47-(G47*0.7),IF(I47="５割該当",G47-(G47*0.5),IF(I47="２割該当",G47-(G47*0.2),G47))),0)</f>
        <v>932</v>
      </c>
      <c r="O47" s="42">
        <f t="shared" si="9"/>
        <v>28932</v>
      </c>
    </row>
    <row r="48" spans="1:15" s="8" customFormat="1" ht="16.5" customHeight="1" x14ac:dyDescent="0.15">
      <c r="A48" s="165"/>
      <c r="B48" s="166"/>
      <c r="C48" s="209">
        <f t="shared" si="3"/>
        <v>0</v>
      </c>
      <c r="D48" s="70">
        <f t="shared" si="11"/>
        <v>0</v>
      </c>
      <c r="E48" s="194"/>
      <c r="F48" s="174">
        <f>IF(C48&gt;0,10000,0)</f>
        <v>0</v>
      </c>
      <c r="G48" s="174">
        <f>IF(C48&gt;0,932,0)</f>
        <v>0</v>
      </c>
      <c r="H48" s="175">
        <f t="shared" si="5"/>
        <v>0</v>
      </c>
      <c r="I48" s="176" t="str">
        <f>IF(K54&lt;430001+100000*Q27,"７割該当",IF(K54&lt;430001+310000*L54+100000*Q27,"５割該当",IF(K54&lt;430001+570000*L54+100000*Q27,"２割該当","無し")))</f>
        <v>無し</v>
      </c>
      <c r="J48" s="177"/>
      <c r="K48" s="178">
        <f t="shared" si="6"/>
        <v>0</v>
      </c>
      <c r="L48" s="64"/>
      <c r="M48" s="94">
        <f t="shared" si="7"/>
        <v>0</v>
      </c>
      <c r="N48" s="179">
        <f t="shared" ref="N48:N50" si="13">ROUNDDOWN(IF(I48="７割該当",G48-(G48*0.7),IF(I48="５割該当",G48-(G48*0.5),IF(I48="２割該当",G48-(G48*0.2),G48))),0)</f>
        <v>0</v>
      </c>
      <c r="O48" s="50">
        <f t="shared" si="9"/>
        <v>0</v>
      </c>
    </row>
    <row r="49" spans="1:15" s="8" customFormat="1" ht="16.5" customHeight="1" x14ac:dyDescent="0.15">
      <c r="A49" s="165"/>
      <c r="B49" s="166"/>
      <c r="C49" s="209">
        <f t="shared" si="3"/>
        <v>0</v>
      </c>
      <c r="D49" s="70">
        <f t="shared" si="11"/>
        <v>0</v>
      </c>
      <c r="E49" s="194"/>
      <c r="F49" s="174">
        <f t="shared" ref="F49:F50" si="14">IF(C49&gt;0,10000,0)</f>
        <v>0</v>
      </c>
      <c r="G49" s="174">
        <f>IF(C49&gt;0,932,0)</f>
        <v>0</v>
      </c>
      <c r="H49" s="175">
        <f t="shared" si="5"/>
        <v>0</v>
      </c>
      <c r="I49" s="176" t="str">
        <f>IF(K54&lt;430001+100000*Q27,"７割該当",IF(K54&lt;430001+310000*L54+100000*Q27,"５割該当",IF(K54&lt;430001+570000*L54+100000*Q27,"２割該当","無し")))</f>
        <v>無し</v>
      </c>
      <c r="J49" s="177"/>
      <c r="K49" s="178">
        <f t="shared" si="6"/>
        <v>0</v>
      </c>
      <c r="L49" s="64"/>
      <c r="M49" s="94">
        <f t="shared" si="7"/>
        <v>0</v>
      </c>
      <c r="N49" s="179">
        <f t="shared" si="13"/>
        <v>0</v>
      </c>
      <c r="O49" s="50">
        <f t="shared" si="9"/>
        <v>0</v>
      </c>
    </row>
    <row r="50" spans="1:15" s="8" customFormat="1" ht="14.25" customHeight="1" thickBot="1" x14ac:dyDescent="0.2">
      <c r="A50" s="217"/>
      <c r="B50" s="218"/>
      <c r="C50" s="173">
        <f t="shared" si="3"/>
        <v>0</v>
      </c>
      <c r="D50" s="70">
        <f t="shared" si="11"/>
        <v>0</v>
      </c>
      <c r="E50" s="219"/>
      <c r="F50" s="174">
        <f t="shared" si="14"/>
        <v>0</v>
      </c>
      <c r="G50" s="174">
        <f>IF(C50&gt;0,932,0)</f>
        <v>0</v>
      </c>
      <c r="H50" s="175">
        <f t="shared" si="5"/>
        <v>0</v>
      </c>
      <c r="I50" s="220" t="str">
        <f>IF(K54&lt;430001+100000*Q27,"７割該当",IF(K54&lt;430001+310000*L54+100000*Q27,"５割該当",IF(K54&lt;430001+570000*L54+100000*Q27,"２割該当","無し")))</f>
        <v>無し</v>
      </c>
      <c r="J50" s="221"/>
      <c r="K50" s="222">
        <f t="shared" si="6"/>
        <v>0</v>
      </c>
      <c r="L50" s="223"/>
      <c r="M50" s="94">
        <f t="shared" si="7"/>
        <v>0</v>
      </c>
      <c r="N50" s="224">
        <f t="shared" si="13"/>
        <v>0</v>
      </c>
      <c r="O50" s="50">
        <f t="shared" si="9"/>
        <v>0</v>
      </c>
    </row>
    <row r="51" spans="1:15" s="8" customFormat="1" ht="16.5" customHeight="1" thickBot="1" x14ac:dyDescent="0.2">
      <c r="A51" s="225"/>
      <c r="B51" s="226"/>
      <c r="C51" s="227" t="s">
        <v>8</v>
      </c>
      <c r="D51" s="181">
        <f>SUM(D36:D50)</f>
        <v>63000</v>
      </c>
      <c r="E51" s="181">
        <f>SUM(E36:E50)</f>
        <v>16000</v>
      </c>
      <c r="F51" s="181">
        <f>SUM(F36:F50)</f>
        <v>35000</v>
      </c>
      <c r="G51" s="181">
        <f>SUM(G36:G50)</f>
        <v>2796</v>
      </c>
      <c r="H51" s="181">
        <f>SUM(H36:H50)</f>
        <v>116796</v>
      </c>
      <c r="I51" s="228"/>
      <c r="J51" s="229"/>
      <c r="K51" s="125">
        <f>SUM(K36:K50)</f>
        <v>63000</v>
      </c>
      <c r="L51" s="126">
        <f>SUM(L36:L50)</f>
        <v>16000</v>
      </c>
      <c r="M51" s="126">
        <f t="shared" ref="M51:N51" si="15">SUM(M36:M50)</f>
        <v>35000</v>
      </c>
      <c r="N51" s="126">
        <f t="shared" si="15"/>
        <v>2796</v>
      </c>
      <c r="O51" s="127">
        <f>SUM(K51:N51)</f>
        <v>116796</v>
      </c>
    </row>
    <row r="52" spans="1:15" s="8" customFormat="1" ht="10.5" customHeight="1" x14ac:dyDescent="0.15"/>
    <row r="53" spans="1:15" s="149" customFormat="1" ht="12.75" customHeight="1" x14ac:dyDescent="0.15">
      <c r="B53" s="230" t="s">
        <v>74</v>
      </c>
      <c r="H53" s="231" t="s">
        <v>11</v>
      </c>
      <c r="I53" s="232"/>
      <c r="J53" s="233"/>
      <c r="K53" s="234" t="s">
        <v>24</v>
      </c>
      <c r="L53" s="234" t="s">
        <v>25</v>
      </c>
      <c r="M53" s="235" t="s">
        <v>73</v>
      </c>
      <c r="N53" s="236"/>
    </row>
    <row r="54" spans="1:15" s="149" customFormat="1" ht="18" customHeight="1" x14ac:dyDescent="0.15">
      <c r="E54" s="230"/>
      <c r="F54" s="230"/>
      <c r="H54" s="231" t="str">
        <f>IF(C23&gt;0,"あり","なし")</f>
        <v>あり</v>
      </c>
      <c r="I54" s="232"/>
      <c r="J54" s="233"/>
      <c r="K54" s="237">
        <f>D24</f>
        <v>4930000</v>
      </c>
      <c r="L54" s="231">
        <f>COUNTA(C8:C22)+M29</f>
        <v>4</v>
      </c>
      <c r="M54" s="238">
        <f>COUNTA(C8:C12)</f>
        <v>2</v>
      </c>
      <c r="N54" s="239"/>
    </row>
    <row r="55" spans="1:15" s="8" customFormat="1" ht="9.75" customHeight="1" x14ac:dyDescent="0.15"/>
    <row r="56" spans="1:15" s="22" customFormat="1" ht="13.5" customHeight="1" x14ac:dyDescent="0.15">
      <c r="A56" s="240" t="s">
        <v>26</v>
      </c>
      <c r="B56" s="241"/>
      <c r="C56" s="15" t="s">
        <v>54</v>
      </c>
      <c r="D56" s="242" t="s">
        <v>62</v>
      </c>
      <c r="E56" s="242"/>
      <c r="F56" s="16" t="s">
        <v>56</v>
      </c>
      <c r="G56" s="156" t="s">
        <v>58</v>
      </c>
      <c r="H56" s="241" t="s">
        <v>21</v>
      </c>
      <c r="I56" s="157" t="s">
        <v>22</v>
      </c>
      <c r="J56" s="154"/>
      <c r="K56" s="18" t="s">
        <v>7</v>
      </c>
      <c r="L56" s="19"/>
      <c r="M56" s="19"/>
      <c r="N56" s="20"/>
      <c r="O56" s="21" t="s">
        <v>8</v>
      </c>
    </row>
    <row r="57" spans="1:15" s="22" customFormat="1" ht="11.25" customHeight="1" thickBot="1" x14ac:dyDescent="0.2">
      <c r="A57" s="243"/>
      <c r="B57" s="244"/>
      <c r="C57" s="245" t="s">
        <v>53</v>
      </c>
      <c r="D57" s="246" t="s">
        <v>53</v>
      </c>
      <c r="E57" s="246"/>
      <c r="F57" s="245" t="s">
        <v>57</v>
      </c>
      <c r="G57" s="245" t="s">
        <v>57</v>
      </c>
      <c r="H57" s="244"/>
      <c r="I57" s="247"/>
      <c r="J57" s="248"/>
      <c r="K57" s="163" t="s">
        <v>54</v>
      </c>
      <c r="L57" s="163" t="s">
        <v>59</v>
      </c>
      <c r="M57" s="164" t="s">
        <v>60</v>
      </c>
      <c r="N57" s="164" t="s">
        <v>61</v>
      </c>
      <c r="O57" s="249"/>
    </row>
    <row r="58" spans="1:15" s="8" customFormat="1" ht="19.5" customHeight="1" thickBot="1" x14ac:dyDescent="0.2">
      <c r="A58" s="250" t="s">
        <v>27</v>
      </c>
      <c r="B58" s="251"/>
      <c r="C58" s="252">
        <f>IF(L54&gt;0,20000,0)</f>
        <v>20000</v>
      </c>
      <c r="D58" s="253">
        <f>IF(M54&gt;0,7000,0)</f>
        <v>7000</v>
      </c>
      <c r="E58" s="253"/>
      <c r="F58" s="252">
        <f>IF(L54&gt;0,7000,0)</f>
        <v>7000</v>
      </c>
      <c r="G58" s="252">
        <f>IF(L54&gt;0,982,0)</f>
        <v>982</v>
      </c>
      <c r="H58" s="181">
        <f>C58+D58+F58+G58</f>
        <v>34982</v>
      </c>
      <c r="I58" s="254" t="str">
        <f>I36</f>
        <v>無し</v>
      </c>
      <c r="J58" s="255"/>
      <c r="K58" s="256">
        <f>ROUNDDOWN(IF(I58="７割該当",C58-(C58*0.7),IF(I58="５割該当",C58-(C58*0.5),IF(I58="２割該当",C58-(C58*0.2),C58))),0)</f>
        <v>20000</v>
      </c>
      <c r="L58" s="257">
        <f>ROUNDDOWN(IF(I58="７割該当",D58-(D58*0.7),IF(I58="５割該当",D58-(D58*0.5),IF(I58="２割該当",D58-(D58*0.2),D58))),0)</f>
        <v>7000</v>
      </c>
      <c r="M58" s="257">
        <f>ROUNDDOWN(IF(I58="７割該当",F58-(F58*0.7),IF(I58="５割該当",F58-(F58*0.5),IF(I58="２割該当",F58-(F58*0.2),F58))),0)</f>
        <v>7000</v>
      </c>
      <c r="N58" s="257">
        <f>ROUNDDOWN(IF(I58="７割該当",G58-(G58*0.7),IF(I58="５割該当",G58-(G58*0.5),IF(I58="２割該当",G58-(G58*0.2),G58))),0)</f>
        <v>982</v>
      </c>
      <c r="O58" s="127">
        <f>SUM(K58:N58)</f>
        <v>34982</v>
      </c>
    </row>
    <row r="59" spans="1:15" s="8" customFormat="1" ht="7.5" customHeight="1" x14ac:dyDescent="0.15">
      <c r="C59" s="258"/>
      <c r="D59" s="258"/>
      <c r="E59" s="258"/>
      <c r="F59" s="258"/>
      <c r="G59" s="258"/>
      <c r="H59" s="258"/>
      <c r="I59" s="258"/>
      <c r="J59" s="258"/>
      <c r="K59" s="259"/>
      <c r="L59" s="259"/>
      <c r="M59" s="259"/>
      <c r="N59" s="259"/>
      <c r="O59" s="259"/>
    </row>
    <row r="60" spans="1:15" s="8" customFormat="1" ht="18" customHeight="1" thickBot="1" x14ac:dyDescent="0.2">
      <c r="A60" s="260" t="s">
        <v>28</v>
      </c>
      <c r="B60" s="261"/>
      <c r="C60" s="262"/>
      <c r="D60" s="263"/>
      <c r="E60" s="263"/>
      <c r="F60" s="264"/>
      <c r="G60" s="258"/>
      <c r="H60" s="265" t="s">
        <v>29</v>
      </c>
      <c r="I60" s="266"/>
      <c r="J60" s="267"/>
      <c r="K60" s="268">
        <f>IF(K24+K51+K58&gt;670000,670000,(K24+K51+K58))</f>
        <v>302800</v>
      </c>
      <c r="L60" s="268">
        <f>IF(L24+L51+L58&gt;170000,170000,(L24+L51+L58))</f>
        <v>79800</v>
      </c>
      <c r="M60" s="268">
        <f>IF(M24+M51+M58&gt;260000,260000,(M24+M51+M58))</f>
        <v>120500</v>
      </c>
      <c r="N60" s="268">
        <f>IF(N24+N51+N58&gt;30000,30000,(N24+N51+N58))</f>
        <v>14140</v>
      </c>
      <c r="O60" s="268">
        <f>K60+L60+M60+N60</f>
        <v>517240</v>
      </c>
    </row>
    <row r="61" spans="1:15" s="8" customFormat="1" ht="21" customHeight="1" thickBot="1" x14ac:dyDescent="0.2">
      <c r="A61" s="269"/>
      <c r="F61" s="270">
        <f>IF(OR(C5=1,C5=2,C5=3),4-C5,16-C5)</f>
        <v>12</v>
      </c>
      <c r="H61" s="271" t="s">
        <v>30</v>
      </c>
      <c r="I61" s="272"/>
      <c r="J61" s="273"/>
      <c r="K61" s="274"/>
      <c r="L61" s="275"/>
      <c r="M61" s="275"/>
      <c r="N61" s="275"/>
      <c r="O61" s="276">
        <f>IF(O60&gt;1130000,1130000,O60)/12*IF(OR(C5=1,C5=2,C5=3),4-C5,16-C5)</f>
        <v>517240</v>
      </c>
    </row>
    <row r="62" spans="1:15" s="8" customFormat="1" ht="14.25" customHeight="1" x14ac:dyDescent="0.15">
      <c r="A62" s="277">
        <f>IF(E13=500000,IF(D13&gt;150000,150000,D13),0)</f>
        <v>0</v>
      </c>
      <c r="B62" s="278"/>
      <c r="C62" s="278"/>
      <c r="D62" s="278"/>
      <c r="E62" s="278"/>
      <c r="F62" s="279"/>
      <c r="H62" s="280" t="s">
        <v>31</v>
      </c>
      <c r="I62" s="281"/>
      <c r="J62" s="282"/>
      <c r="K62" s="283"/>
      <c r="L62" s="283"/>
      <c r="M62" s="284"/>
      <c r="N62" s="284"/>
      <c r="O62" s="285">
        <f>O61/F61</f>
        <v>43103.333333333336</v>
      </c>
    </row>
    <row r="63" spans="1:15" s="8" customFormat="1" ht="12" x14ac:dyDescent="0.15">
      <c r="A63" s="286">
        <f>IF(E15=500000,IF(D15&gt;150000,150000,D15),0)</f>
        <v>0</v>
      </c>
      <c r="E63" s="287"/>
      <c r="F63" s="32"/>
      <c r="G63" s="32"/>
      <c r="H63" s="32"/>
      <c r="I63" s="32"/>
      <c r="J63" s="32"/>
      <c r="K63" s="32"/>
    </row>
    <row r="64" spans="1:15" s="8" customFormat="1" ht="14.45" customHeight="1" x14ac:dyDescent="0.15">
      <c r="A64" s="286">
        <f>IF(E19=500000,IF(D19&gt;150000,150000,D19),0)</f>
        <v>0</v>
      </c>
      <c r="E64" s="288"/>
      <c r="F64" s="288"/>
      <c r="G64" s="288" t="s">
        <v>32</v>
      </c>
      <c r="H64" s="289" t="s">
        <v>33</v>
      </c>
      <c r="I64" s="289"/>
      <c r="J64" s="290"/>
      <c r="K64" s="290"/>
      <c r="L64" s="32"/>
      <c r="M64" s="32"/>
    </row>
    <row r="65" spans="1:13" s="8" customFormat="1" ht="13.9" customHeight="1" x14ac:dyDescent="0.15">
      <c r="A65" s="286"/>
      <c r="E65" s="288"/>
      <c r="F65" s="288"/>
      <c r="G65" s="288"/>
      <c r="H65" s="289" t="s">
        <v>69</v>
      </c>
      <c r="I65" s="289"/>
      <c r="J65" s="290"/>
      <c r="K65" s="290"/>
      <c r="L65" s="32"/>
      <c r="M65" s="32"/>
    </row>
    <row r="66" spans="1:13" s="8" customFormat="1" ht="10.15" customHeight="1" x14ac:dyDescent="0.15">
      <c r="A66" s="286">
        <f>IF(E21=500000,IF(D21&gt;150000,150000,D21),0)</f>
        <v>0</v>
      </c>
      <c r="C66" s="32"/>
      <c r="E66" s="291"/>
      <c r="F66" s="291"/>
      <c r="G66" s="288"/>
      <c r="J66" s="289"/>
      <c r="K66" s="289"/>
      <c r="L66" s="287"/>
      <c r="M66" s="287"/>
    </row>
    <row r="67" spans="1:13" s="8" customFormat="1" ht="12" x14ac:dyDescent="0.15">
      <c r="A67" s="286">
        <f>IF(E22=500000,IF(D22&gt;150000,150000,D22),0)</f>
        <v>0</v>
      </c>
      <c r="C67" s="287"/>
      <c r="D67" s="32"/>
      <c r="E67" s="291"/>
      <c r="F67" s="291"/>
      <c r="G67" s="288" t="s">
        <v>34</v>
      </c>
      <c r="H67" s="289" t="s">
        <v>33</v>
      </c>
      <c r="I67" s="289"/>
      <c r="J67" s="289"/>
      <c r="K67" s="289"/>
      <c r="L67" s="287"/>
      <c r="M67" s="287"/>
    </row>
    <row r="68" spans="1:13" s="8" customFormat="1" ht="12" x14ac:dyDescent="0.15">
      <c r="A68" s="286">
        <f>SUM(A62:A67)</f>
        <v>0</v>
      </c>
      <c r="B68" s="292"/>
      <c r="C68" s="287"/>
      <c r="D68" s="287"/>
      <c r="E68" s="291"/>
      <c r="F68" s="291"/>
      <c r="G68" s="288"/>
      <c r="H68" s="289" t="s">
        <v>70</v>
      </c>
      <c r="I68" s="289"/>
      <c r="J68" s="293"/>
      <c r="K68" s="293"/>
    </row>
    <row r="69" spans="1:13" s="8" customFormat="1" ht="12" x14ac:dyDescent="0.15">
      <c r="A69" s="294" t="s">
        <v>35</v>
      </c>
      <c r="B69" s="287"/>
      <c r="C69" s="287"/>
      <c r="D69" s="287"/>
      <c r="E69" s="291"/>
      <c r="F69" s="291"/>
      <c r="G69" s="288"/>
      <c r="H69" s="289" t="s">
        <v>36</v>
      </c>
      <c r="I69" s="289"/>
      <c r="J69" s="293"/>
      <c r="K69" s="293"/>
    </row>
    <row r="70" spans="1:13" s="8" customFormat="1" ht="12" x14ac:dyDescent="0.15">
      <c r="A70" s="294" t="s">
        <v>37</v>
      </c>
      <c r="E70" s="291"/>
      <c r="F70" s="291"/>
      <c r="G70" s="288" t="s">
        <v>38</v>
      </c>
      <c r="H70" s="289" t="s">
        <v>33</v>
      </c>
      <c r="I70" s="289"/>
      <c r="J70" s="293"/>
      <c r="K70" s="293"/>
    </row>
    <row r="71" spans="1:13" s="8" customFormat="1" ht="12" x14ac:dyDescent="0.15">
      <c r="A71" s="295"/>
      <c r="E71" s="291"/>
      <c r="F71" s="291"/>
      <c r="G71" s="290"/>
      <c r="H71" s="289" t="s">
        <v>71</v>
      </c>
      <c r="I71" s="289"/>
      <c r="J71" s="293"/>
      <c r="K71" s="293"/>
    </row>
    <row r="72" spans="1:13" s="8" customFormat="1" ht="12" x14ac:dyDescent="0.15">
      <c r="A72" s="294" t="s">
        <v>49</v>
      </c>
      <c r="E72" s="291"/>
      <c r="F72" s="291"/>
      <c r="G72" s="290"/>
      <c r="H72" s="289" t="s">
        <v>36</v>
      </c>
      <c r="I72" s="289"/>
      <c r="J72" s="293"/>
      <c r="K72" s="293"/>
    </row>
    <row r="73" spans="1:13" s="8" customFormat="1" ht="12" x14ac:dyDescent="0.15">
      <c r="E73" s="291"/>
      <c r="F73" s="296" t="s">
        <v>39</v>
      </c>
      <c r="G73" s="146" t="s">
        <v>40</v>
      </c>
      <c r="H73" s="293"/>
      <c r="I73" s="293"/>
      <c r="J73" s="293"/>
    </row>
  </sheetData>
  <sheetProtection algorithmName="SHA-512" hashValue="iIpshqOEJGm863nJnYFQTH8y4a70hYAgKplzkzx1DjR+HA15gpoXgBzuuryRwy0PWQFMsG0Ikx0UtXlGlFbuiQ==" saltValue="Lmdjk/n5Td2phh3iCt3BuQ==" spinCount="100000" sheet="1" objects="1" scenarios="1"/>
  <mergeCells count="69">
    <mergeCell ref="A1:O1"/>
    <mergeCell ref="A5:B5"/>
    <mergeCell ref="A6:B7"/>
    <mergeCell ref="C6:C7"/>
    <mergeCell ref="D6:D7"/>
    <mergeCell ref="E6:E7"/>
    <mergeCell ref="F6:F7"/>
    <mergeCell ref="K6:N6"/>
    <mergeCell ref="O6:O7"/>
    <mergeCell ref="A34:B35"/>
    <mergeCell ref="C34:C35"/>
    <mergeCell ref="H34:H35"/>
    <mergeCell ref="I34:J35"/>
    <mergeCell ref="K34:N34"/>
    <mergeCell ref="L13:L22"/>
    <mergeCell ref="B16:B18"/>
    <mergeCell ref="B19:B22"/>
    <mergeCell ref="A26:O26"/>
    <mergeCell ref="A30:H30"/>
    <mergeCell ref="A8:A23"/>
    <mergeCell ref="B8:B12"/>
    <mergeCell ref="G8:G22"/>
    <mergeCell ref="H8:H12"/>
    <mergeCell ref="I8:I22"/>
    <mergeCell ref="J8:J22"/>
    <mergeCell ref="B13:B15"/>
    <mergeCell ref="H13:H22"/>
    <mergeCell ref="A36:A50"/>
    <mergeCell ref="B36:B40"/>
    <mergeCell ref="I36:J36"/>
    <mergeCell ref="I37:J37"/>
    <mergeCell ref="I38:J38"/>
    <mergeCell ref="I39:J39"/>
    <mergeCell ref="I40:J40"/>
    <mergeCell ref="B41:B43"/>
    <mergeCell ref="E41:E50"/>
    <mergeCell ref="B44:B46"/>
    <mergeCell ref="B47:B50"/>
    <mergeCell ref="G41:G46"/>
    <mergeCell ref="L41:L50"/>
    <mergeCell ref="N41:N46"/>
    <mergeCell ref="I42:J42"/>
    <mergeCell ref="I43:J43"/>
    <mergeCell ref="O34:O35"/>
    <mergeCell ref="I44:J44"/>
    <mergeCell ref="I45:J45"/>
    <mergeCell ref="I46:J46"/>
    <mergeCell ref="I47:J47"/>
    <mergeCell ref="I48:J48"/>
    <mergeCell ref="I49:J49"/>
    <mergeCell ref="I50:J50"/>
    <mergeCell ref="I41:J41"/>
    <mergeCell ref="M53:N53"/>
    <mergeCell ref="M54:N54"/>
    <mergeCell ref="A56:B57"/>
    <mergeCell ref="D56:E56"/>
    <mergeCell ref="H56:H57"/>
    <mergeCell ref="I56:J57"/>
    <mergeCell ref="K56:N56"/>
    <mergeCell ref="A58:B58"/>
    <mergeCell ref="D58:E58"/>
    <mergeCell ref="I58:J58"/>
    <mergeCell ref="A60:B60"/>
    <mergeCell ref="H60:J60"/>
    <mergeCell ref="H61:J61"/>
    <mergeCell ref="H62:J62"/>
    <mergeCell ref="K62:L62"/>
    <mergeCell ref="O56:O57"/>
    <mergeCell ref="D57:E57"/>
  </mergeCells>
  <phoneticPr fontId="4"/>
  <pageMargins left="0.7" right="0.7" top="0.75" bottom="0.75" header="0.3" footer="0.3"/>
  <pageSetup paperSize="9" scale="5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試算</vt:lpstr>
      <vt:lpstr>試算例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2026-06-09T00:34:07Z</cp:lastPrinted>
  <dcterms:created xsi:type="dcterms:W3CDTF">2021-08-03T00:09:27Z</dcterms:created>
  <dcterms:modified xsi:type="dcterms:W3CDTF">2026-06-12T04:30:56Z</dcterms:modified>
</cp:coreProperties>
</file>